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fa\Desktop\DAFEFI\LEY DE DISCIPLINA\2019\3ER TRIMESTRE\LDF 3ER TRIMESTRE PUBLICAR\"/>
    </mc:Choice>
  </mc:AlternateContent>
  <bookViews>
    <workbookView xWindow="-120" yWindow="-120" windowWidth="20730" windowHeight="11760"/>
  </bookViews>
  <sheets>
    <sheet name="Analítico de Ingresos " sheetId="1" r:id="rId1"/>
    <sheet name="BExRepositorySheet" sheetId="3" state="veryHidden" r:id="rId2"/>
    <sheet name="fuente1" sheetId="2" state="hidden" r:id="rId3"/>
  </sheets>
  <externalReferences>
    <externalReference r:id="rId4"/>
  </externalReferences>
  <definedNames>
    <definedName name="_xlnm.Print_Titles" localSheetId="0">'Analítico de Ingresos '!$3:$10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5" i="2" l="1"/>
  <c r="F65" i="2"/>
  <c r="E65" i="2"/>
  <c r="D65" i="2"/>
  <c r="C65" i="2"/>
  <c r="B65" i="2"/>
  <c r="A65" i="2"/>
  <c r="G64" i="2"/>
  <c r="F64" i="2"/>
  <c r="E64" i="2"/>
  <c r="D64" i="2"/>
  <c r="C64" i="2"/>
  <c r="B64" i="2"/>
  <c r="A64" i="2"/>
  <c r="G63" i="2"/>
  <c r="F63" i="2"/>
  <c r="E63" i="2"/>
  <c r="D63" i="2"/>
  <c r="C63" i="2"/>
  <c r="B63" i="2"/>
  <c r="A63" i="2"/>
  <c r="G62" i="2"/>
  <c r="F62" i="2"/>
  <c r="E62" i="2"/>
  <c r="D62" i="2"/>
  <c r="C62" i="2"/>
  <c r="B62" i="2"/>
  <c r="A62" i="2"/>
  <c r="G61" i="2"/>
  <c r="F61" i="2"/>
  <c r="E61" i="2"/>
  <c r="D61" i="2"/>
  <c r="C61" i="2"/>
  <c r="B61" i="2"/>
  <c r="A61" i="2"/>
  <c r="G60" i="2"/>
  <c r="F60" i="2"/>
  <c r="E60" i="2"/>
  <c r="D60" i="2"/>
  <c r="C60" i="2"/>
  <c r="B60" i="2"/>
  <c r="A60" i="2"/>
  <c r="G59" i="2"/>
  <c r="F59" i="2"/>
  <c r="E59" i="2"/>
  <c r="D59" i="2"/>
  <c r="C59" i="2"/>
  <c r="B59" i="2"/>
  <c r="A59" i="2"/>
  <c r="G58" i="2"/>
  <c r="F58" i="2"/>
  <c r="E58" i="2"/>
  <c r="D58" i="2"/>
  <c r="C58" i="2"/>
  <c r="B58" i="2"/>
  <c r="A58" i="2"/>
  <c r="G57" i="2"/>
  <c r="F57" i="2"/>
  <c r="E57" i="2"/>
  <c r="D57" i="2"/>
  <c r="C57" i="2"/>
  <c r="B57" i="2"/>
  <c r="A57" i="2"/>
  <c r="G56" i="2"/>
  <c r="F56" i="2"/>
  <c r="E56" i="2"/>
  <c r="D56" i="2"/>
  <c r="C56" i="2"/>
  <c r="B56" i="2"/>
  <c r="A56" i="2"/>
  <c r="G55" i="2"/>
  <c r="F55" i="2"/>
  <c r="E55" i="2"/>
  <c r="D55" i="2"/>
  <c r="C55" i="2"/>
  <c r="B55" i="2"/>
  <c r="A55" i="2"/>
  <c r="G54" i="2"/>
  <c r="F54" i="2"/>
  <c r="E54" i="2"/>
  <c r="D54" i="2"/>
  <c r="C54" i="2"/>
  <c r="B54" i="2"/>
  <c r="A54" i="2"/>
  <c r="G53" i="2"/>
  <c r="F53" i="2"/>
  <c r="E53" i="2"/>
  <c r="D53" i="2"/>
  <c r="C53" i="2"/>
  <c r="B53" i="2"/>
  <c r="A53" i="2"/>
  <c r="G52" i="2"/>
  <c r="F52" i="2"/>
  <c r="E52" i="2"/>
  <c r="D52" i="2"/>
  <c r="C52" i="2"/>
  <c r="B52" i="2"/>
  <c r="A52" i="2"/>
  <c r="G51" i="2"/>
  <c r="F51" i="2"/>
  <c r="E51" i="2"/>
  <c r="D51" i="2"/>
  <c r="C51" i="2"/>
  <c r="B51" i="2"/>
  <c r="A51" i="2"/>
  <c r="G50" i="2"/>
  <c r="F50" i="2"/>
  <c r="E50" i="2"/>
  <c r="D50" i="2"/>
  <c r="C50" i="2"/>
  <c r="B50" i="2"/>
  <c r="A50" i="2"/>
  <c r="G49" i="2"/>
  <c r="F49" i="2"/>
  <c r="E49" i="2"/>
  <c r="D49" i="2"/>
  <c r="C49" i="2"/>
  <c r="B49" i="2"/>
  <c r="A49" i="2"/>
  <c r="G48" i="2"/>
  <c r="F48" i="2"/>
  <c r="E48" i="2"/>
  <c r="D48" i="2"/>
  <c r="C48" i="2"/>
  <c r="B48" i="2"/>
  <c r="A48" i="2"/>
  <c r="G47" i="2"/>
  <c r="F47" i="2"/>
  <c r="E47" i="2"/>
  <c r="D47" i="2"/>
  <c r="C47" i="2"/>
  <c r="B47" i="2"/>
  <c r="A47" i="2"/>
  <c r="G46" i="2"/>
  <c r="F46" i="2"/>
  <c r="E46" i="2"/>
  <c r="D46" i="2"/>
  <c r="C46" i="2"/>
  <c r="B46" i="2"/>
  <c r="A46" i="2"/>
  <c r="G45" i="2"/>
  <c r="F45" i="2"/>
  <c r="E45" i="2"/>
  <c r="D45" i="2"/>
  <c r="C45" i="2"/>
  <c r="B45" i="2"/>
  <c r="A45" i="2"/>
  <c r="G44" i="2"/>
  <c r="F44" i="2"/>
  <c r="E44" i="2"/>
  <c r="D44" i="2"/>
  <c r="C44" i="2"/>
  <c r="B44" i="2"/>
  <c r="A44" i="2"/>
  <c r="G43" i="2"/>
  <c r="F43" i="2"/>
  <c r="E43" i="2"/>
  <c r="D43" i="2"/>
  <c r="C43" i="2"/>
  <c r="B43" i="2"/>
  <c r="A43" i="2"/>
  <c r="G42" i="2"/>
  <c r="F42" i="2"/>
  <c r="E42" i="2"/>
  <c r="D42" i="2"/>
  <c r="C42" i="2"/>
  <c r="B42" i="2"/>
  <c r="A42" i="2"/>
  <c r="G41" i="2"/>
  <c r="F41" i="2"/>
  <c r="E41" i="2"/>
  <c r="D41" i="2"/>
  <c r="C41" i="2"/>
  <c r="B41" i="2"/>
  <c r="A41" i="2"/>
  <c r="G40" i="2"/>
  <c r="F40" i="2"/>
  <c r="E40" i="2"/>
  <c r="D40" i="2"/>
  <c r="C40" i="2"/>
  <c r="B40" i="2"/>
  <c r="A40" i="2"/>
  <c r="G39" i="2"/>
  <c r="F39" i="2"/>
  <c r="E39" i="2"/>
  <c r="D39" i="2"/>
  <c r="C39" i="2"/>
  <c r="B39" i="2"/>
  <c r="A39" i="2"/>
  <c r="G38" i="2"/>
  <c r="F38" i="2"/>
  <c r="E38" i="2"/>
  <c r="D38" i="2"/>
  <c r="C38" i="2"/>
  <c r="B38" i="2"/>
  <c r="A38" i="2"/>
  <c r="G37" i="2"/>
  <c r="F37" i="2"/>
  <c r="E37" i="2"/>
  <c r="D37" i="2"/>
  <c r="C37" i="2"/>
  <c r="B37" i="2"/>
  <c r="A37" i="2"/>
  <c r="G36" i="2"/>
  <c r="F36" i="2"/>
  <c r="E36" i="2"/>
  <c r="D36" i="2"/>
  <c r="C36" i="2"/>
  <c r="B36" i="2"/>
  <c r="A36" i="2"/>
  <c r="G35" i="2"/>
  <c r="F35" i="2"/>
  <c r="E35" i="2"/>
  <c r="D35" i="2"/>
  <c r="C35" i="2"/>
  <c r="B35" i="2"/>
  <c r="A35" i="2"/>
  <c r="G34" i="2"/>
  <c r="F34" i="2"/>
  <c r="E34" i="2"/>
  <c r="D34" i="2"/>
  <c r="C34" i="2"/>
  <c r="B34" i="2"/>
  <c r="A34" i="2"/>
  <c r="G33" i="2"/>
  <c r="F33" i="2"/>
  <c r="E33" i="2"/>
  <c r="D33" i="2"/>
  <c r="C33" i="2"/>
  <c r="B33" i="2"/>
  <c r="A33" i="2"/>
  <c r="G32" i="2"/>
  <c r="F32" i="2"/>
  <c r="E32" i="2"/>
  <c r="D32" i="2"/>
  <c r="C32" i="2"/>
  <c r="B32" i="2"/>
  <c r="A32" i="2"/>
  <c r="G31" i="2"/>
  <c r="F31" i="2"/>
  <c r="E31" i="2"/>
  <c r="D31" i="2"/>
  <c r="C31" i="2"/>
  <c r="B31" i="2"/>
  <c r="A31" i="2"/>
  <c r="G30" i="2"/>
  <c r="F30" i="2"/>
  <c r="E30" i="2"/>
  <c r="D30" i="2"/>
  <c r="C30" i="2"/>
  <c r="B30" i="2"/>
  <c r="A30" i="2"/>
  <c r="G29" i="2"/>
  <c r="F29" i="2"/>
  <c r="E29" i="2"/>
  <c r="D29" i="2"/>
  <c r="C29" i="2"/>
  <c r="B29" i="2"/>
  <c r="A29" i="2"/>
  <c r="G28" i="2"/>
  <c r="F28" i="2"/>
  <c r="E28" i="2"/>
  <c r="D28" i="2"/>
  <c r="C28" i="2"/>
  <c r="B28" i="2"/>
  <c r="A28" i="2"/>
  <c r="G27" i="2"/>
  <c r="F27" i="2"/>
  <c r="E27" i="2"/>
  <c r="D27" i="2"/>
  <c r="C27" i="2"/>
  <c r="B27" i="2"/>
  <c r="A27" i="2"/>
  <c r="G26" i="2"/>
  <c r="F26" i="2"/>
  <c r="E26" i="2"/>
  <c r="D26" i="2"/>
  <c r="C26" i="2"/>
  <c r="B26" i="2"/>
  <c r="A26" i="2"/>
  <c r="G25" i="2"/>
  <c r="F25" i="2"/>
  <c r="E25" i="2"/>
  <c r="D25" i="2"/>
  <c r="C25" i="2"/>
  <c r="B25" i="2"/>
  <c r="A25" i="2"/>
  <c r="G24" i="2"/>
  <c r="F24" i="2"/>
  <c r="E24" i="2"/>
  <c r="D24" i="2"/>
  <c r="C24" i="2"/>
  <c r="B24" i="2"/>
  <c r="A24" i="2"/>
  <c r="G23" i="2"/>
  <c r="F23" i="2"/>
  <c r="E23" i="2"/>
  <c r="D23" i="2"/>
  <c r="C23" i="2"/>
  <c r="B23" i="2"/>
  <c r="A23" i="2"/>
  <c r="G22" i="2"/>
  <c r="F22" i="2"/>
  <c r="E22" i="2"/>
  <c r="D22" i="2"/>
  <c r="C22" i="2"/>
  <c r="B22" i="2"/>
  <c r="A22" i="2"/>
  <c r="G21" i="2"/>
  <c r="F21" i="2"/>
  <c r="E21" i="2"/>
  <c r="D21" i="2"/>
  <c r="C21" i="2"/>
  <c r="B21" i="2"/>
  <c r="A21" i="2"/>
  <c r="G20" i="2"/>
  <c r="F20" i="2"/>
  <c r="E20" i="2"/>
  <c r="D20" i="2"/>
  <c r="C20" i="2"/>
  <c r="B20" i="2"/>
  <c r="A20" i="2"/>
  <c r="G19" i="2"/>
  <c r="F19" i="2"/>
  <c r="E19" i="2"/>
  <c r="D19" i="2"/>
  <c r="C19" i="2"/>
  <c r="B19" i="2"/>
  <c r="A19" i="2"/>
  <c r="G18" i="2"/>
  <c r="F18" i="2"/>
  <c r="E18" i="2"/>
  <c r="D18" i="2"/>
  <c r="C18" i="2"/>
  <c r="B18" i="2"/>
  <c r="A18" i="2"/>
  <c r="G17" i="2"/>
  <c r="F17" i="2"/>
  <c r="E17" i="2"/>
  <c r="D17" i="2"/>
  <c r="C17" i="2"/>
  <c r="B17" i="2"/>
  <c r="A17" i="2"/>
  <c r="G16" i="2"/>
  <c r="F16" i="2"/>
  <c r="E16" i="2"/>
  <c r="D16" i="2"/>
  <c r="C16" i="2"/>
  <c r="B16" i="2"/>
  <c r="A16" i="2"/>
  <c r="G15" i="2"/>
  <c r="F15" i="2"/>
  <c r="E15" i="2"/>
  <c r="D15" i="2"/>
  <c r="C15" i="2"/>
  <c r="B15" i="2"/>
  <c r="A15" i="2"/>
  <c r="G14" i="2"/>
  <c r="F14" i="2"/>
  <c r="E14" i="2"/>
  <c r="D14" i="2"/>
  <c r="C14" i="2"/>
  <c r="B14" i="2"/>
  <c r="A14" i="2"/>
  <c r="G13" i="2"/>
  <c r="F13" i="2"/>
  <c r="E13" i="2"/>
  <c r="D13" i="2"/>
  <c r="C13" i="2"/>
  <c r="B13" i="2"/>
  <c r="A13" i="2"/>
  <c r="G12" i="2"/>
  <c r="F12" i="2"/>
  <c r="E12" i="2"/>
  <c r="D12" i="2"/>
  <c r="C12" i="2"/>
  <c r="B12" i="2"/>
  <c r="A12" i="2"/>
  <c r="G11" i="2"/>
  <c r="F11" i="2"/>
  <c r="E11" i="2"/>
  <c r="D11" i="2"/>
  <c r="C11" i="2"/>
  <c r="B11" i="2"/>
  <c r="A11" i="2"/>
  <c r="G10" i="2"/>
  <c r="F10" i="2"/>
  <c r="E10" i="2"/>
  <c r="D10" i="2"/>
  <c r="C10" i="2"/>
  <c r="B10" i="2"/>
  <c r="A10" i="2"/>
  <c r="G9" i="2"/>
  <c r="F9" i="2"/>
  <c r="E9" i="2"/>
  <c r="D9" i="2"/>
  <c r="C9" i="2"/>
  <c r="B9" i="2"/>
  <c r="A9" i="2"/>
  <c r="G8" i="2"/>
  <c r="F8" i="2"/>
  <c r="E8" i="2"/>
  <c r="D8" i="2"/>
  <c r="C8" i="2"/>
  <c r="B8" i="2"/>
  <c r="A8" i="2"/>
  <c r="G7" i="2"/>
  <c r="F7" i="2"/>
  <c r="E7" i="2"/>
  <c r="D7" i="2"/>
  <c r="C7" i="2"/>
  <c r="B7" i="2"/>
  <c r="A7" i="2"/>
  <c r="G6" i="2"/>
  <c r="F6" i="2"/>
  <c r="E6" i="2"/>
  <c r="D6" i="2"/>
  <c r="C6" i="2"/>
  <c r="B6" i="2"/>
  <c r="A6" i="2"/>
  <c r="G5" i="2"/>
  <c r="F5" i="2"/>
  <c r="E5" i="2"/>
  <c r="D5" i="2"/>
  <c r="C5" i="2"/>
  <c r="B5" i="2"/>
  <c r="A5" i="2"/>
  <c r="G4" i="2"/>
  <c r="F4" i="2"/>
  <c r="E4" i="2"/>
  <c r="D4" i="2"/>
  <c r="C4" i="2"/>
  <c r="B4" i="2"/>
  <c r="A4" i="2"/>
  <c r="G3" i="2"/>
  <c r="F3" i="2"/>
  <c r="E3" i="2"/>
  <c r="D3" i="2"/>
  <c r="C3" i="2"/>
  <c r="B3" i="2"/>
  <c r="A3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<sst xmlns="http://schemas.openxmlformats.org/spreadsheetml/2006/main" count="84" uniqueCount="84">
  <si>
    <t>Estado Analítico de Ingresos Detallado - LDF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</si>
  <si>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</si>
  <si>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</si>
  <si>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</si>
  <si>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</si>
  <si>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</si>
  <si>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</si>
  <si>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</si>
  <si>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</si>
  <si>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</si>
  <si>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</si>
  <si>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</si>
  <si>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</si>
  <si>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</si>
  <si>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</si>
  <si>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</si>
  <si>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</si>
  <si>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</si>
  <si>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</si>
  <si>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</si>
  <si>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</si>
  <si>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</si>
  <si>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</si>
  <si>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</si>
  <si>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</si>
  <si>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</si>
  <si>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</si>
  <si>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</si>
  <si>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</si>
  <si>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</si>
  <si>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</si>
  <si>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</si>
  <si>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</si>
  <si>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</si>
  <si>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</si>
  <si>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</si>
  <si>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</si>
  <si>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</si>
  <si>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</si>
  <si>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</si>
  <si>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</si>
  <si>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</si>
  <si>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</si>
  <si>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</si>
  <si>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</si>
  <si>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</si>
  <si>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</si>
  <si>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</si>
  <si>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</si>
  <si>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</si>
  <si>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</si>
  <si>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</si>
  <si>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</si>
  <si>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</si>
  <si>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</si>
  <si>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</si>
  <si>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</si>
  <si>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</si>
  <si>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</si>
  <si>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</si>
  <si>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</si>
  <si>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</si>
  <si>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</si>
  <si>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</si>
  <si>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</si>
  <si>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</si>
  <si>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</si>
  <si>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</si>
  <si>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</si>
  <si>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</si>
  <si>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</si>
  <si>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</si>
  <si>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</si>
  <si>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</si>
  <si>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</si>
  <si>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GOBIERNO DEL ESTADO DE MICHOACÁN DE OCAMPO</t>
  </si>
  <si>
    <t>29/10/2019</t>
  </si>
  <si>
    <t>001.2019..009.2019</t>
  </si>
  <si>
    <t>2019</t>
  </si>
  <si>
    <t>001</t>
  </si>
  <si>
    <t>009</t>
  </si>
  <si>
    <t>Enero</t>
  </si>
  <si>
    <t>Septiembre</t>
  </si>
  <si>
    <t>Del 1 de Enero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</si>
</sst>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33" x14ac:knownFonts="1">
    <font>
      <sz val="10"/>
      <name val="Arial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9">
    <xf numFmtId="0" fontId="0" fillId="0" borderId="0"/>
    <xf numFmtId="0" fontId="28" fillId="0" borderId="0" applyNumberFormat="0" applyFill="0" applyBorder="0" applyAlignment="0" applyProtection="0"/>
    <xf numFmtId="0" fontId="11" fillId="0" borderId="18" applyNumberFormat="0" applyFill="0" applyAlignment="0" applyProtection="0"/>
    <xf numFmtId="0" fontId="29" fillId="0" borderId="24" applyNumberFormat="0" applyFill="0" applyAlignment="0" applyProtection="0"/>
    <xf numFmtId="0" fontId="12" fillId="0" borderId="25" applyNumberFormat="0" applyFill="0" applyAlignment="0" applyProtection="0"/>
    <xf numFmtId="0" fontId="12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4" fillId="8" borderId="0" applyNumberFormat="0" applyBorder="0" applyAlignment="0" applyProtection="0"/>
    <xf numFmtId="0" fontId="15" fillId="7" borderId="0" applyNumberFormat="0" applyBorder="0" applyAlignment="0" applyProtection="0"/>
    <xf numFmtId="0" fontId="13" fillId="7" borderId="15" applyNumberFormat="0" applyAlignment="0" applyProtection="0"/>
    <xf numFmtId="0" fontId="16" fillId="5" borderId="20" applyNumberFormat="0" applyAlignment="0" applyProtection="0"/>
    <xf numFmtId="0" fontId="8" fillId="5" borderId="15" applyNumberFormat="0" applyAlignment="0" applyProtection="0"/>
    <xf numFmtId="0" fontId="10" fillId="0" borderId="17" applyNumberFormat="0" applyFill="0" applyAlignment="0" applyProtection="0"/>
    <xf numFmtId="0" fontId="9" fillId="6" borderId="16" applyNumberFormat="0" applyAlignment="0" applyProtection="0"/>
    <xf numFmtId="0" fontId="26" fillId="0" borderId="0" applyNumberFormat="0" applyFill="0" applyBorder="0" applyAlignment="0" applyProtection="0"/>
    <xf numFmtId="0" fontId="6" fillId="9" borderId="19" applyNumberFormat="0" applyFont="0" applyAlignment="0" applyProtection="0"/>
    <xf numFmtId="0" fontId="27" fillId="0" borderId="0" applyNumberFormat="0" applyFill="0" applyBorder="0" applyAlignment="0" applyProtection="0"/>
    <xf numFmtId="0" fontId="30" fillId="0" borderId="26" applyNumberFormat="0" applyFill="0" applyAlignment="0" applyProtection="0"/>
    <xf numFmtId="4" fontId="17" fillId="10" borderId="21" applyNumberFormat="0" applyProtection="0">
      <alignment vertical="center"/>
    </xf>
    <xf numFmtId="4" fontId="18" fillId="10" borderId="21" applyNumberFormat="0" applyProtection="0">
      <alignment vertical="center"/>
    </xf>
    <xf numFmtId="4" fontId="17" fillId="10" borderId="21" applyNumberFormat="0" applyProtection="0">
      <alignment horizontal="left" vertical="center" indent="1"/>
    </xf>
    <xf numFmtId="0" fontId="17" fillId="10" borderId="21" applyNumberFormat="0" applyProtection="0">
      <alignment horizontal="left" vertical="top" indent="1"/>
    </xf>
    <xf numFmtId="4" fontId="17" fillId="11" borderId="0" applyNumberFormat="0" applyProtection="0">
      <alignment horizontal="left" vertical="center" indent="1"/>
    </xf>
    <xf numFmtId="4" fontId="19" fillId="12" borderId="21" applyNumberFormat="0" applyProtection="0">
      <alignment horizontal="right" vertical="center"/>
    </xf>
    <xf numFmtId="4" fontId="19" fillId="13" borderId="21" applyNumberFormat="0" applyProtection="0">
      <alignment horizontal="right" vertical="center"/>
    </xf>
    <xf numFmtId="4" fontId="19" fillId="14" borderId="21" applyNumberFormat="0" applyProtection="0">
      <alignment horizontal="right" vertical="center"/>
    </xf>
    <xf numFmtId="4" fontId="19" fillId="15" borderId="21" applyNumberFormat="0" applyProtection="0">
      <alignment horizontal="right" vertical="center"/>
    </xf>
    <xf numFmtId="4" fontId="19" fillId="16" borderId="21" applyNumberFormat="0" applyProtection="0">
      <alignment horizontal="right" vertical="center"/>
    </xf>
    <xf numFmtId="4" fontId="19" fillId="17" borderId="21" applyNumberFormat="0" applyProtection="0">
      <alignment horizontal="right" vertical="center"/>
    </xf>
    <xf numFmtId="4" fontId="19" fillId="18" borderId="21" applyNumberFormat="0" applyProtection="0">
      <alignment horizontal="right" vertical="center"/>
    </xf>
    <xf numFmtId="4" fontId="19" fillId="19" borderId="21" applyNumberFormat="0" applyProtection="0">
      <alignment horizontal="right" vertical="center"/>
    </xf>
    <xf numFmtId="4" fontId="19" fillId="20" borderId="21" applyNumberFormat="0" applyProtection="0">
      <alignment horizontal="right" vertical="center"/>
    </xf>
    <xf numFmtId="4" fontId="17" fillId="21" borderId="22" applyNumberFormat="0" applyProtection="0">
      <alignment horizontal="left" vertical="center" indent="1"/>
    </xf>
    <xf numFmtId="4" fontId="19" fillId="22" borderId="0" applyNumberFormat="0" applyProtection="0">
      <alignment horizontal="left" vertical="center" indent="1"/>
    </xf>
    <xf numFmtId="4" fontId="20" fillId="23" borderId="0" applyNumberFormat="0" applyProtection="0">
      <alignment horizontal="left" vertical="center" indent="1"/>
    </xf>
    <xf numFmtId="4" fontId="19" fillId="11" borderId="21" applyNumberFormat="0" applyProtection="0">
      <alignment horizontal="right" vertical="center"/>
    </xf>
    <xf numFmtId="4" fontId="21" fillId="22" borderId="0" applyNumberFormat="0" applyProtection="0">
      <alignment horizontal="left" vertical="center" indent="1"/>
    </xf>
    <xf numFmtId="4" fontId="21" fillId="11" borderId="0" applyNumberFormat="0" applyProtection="0">
      <alignment horizontal="left" vertical="center" indent="1"/>
    </xf>
    <xf numFmtId="0" fontId="6" fillId="23" borderId="21" applyNumberFormat="0" applyProtection="0">
      <alignment horizontal="left" vertical="center" indent="1"/>
    </xf>
    <xf numFmtId="0" fontId="6" fillId="23" borderId="21" applyNumberFormat="0" applyProtection="0">
      <alignment horizontal="left" vertical="top" indent="1"/>
    </xf>
    <xf numFmtId="0" fontId="6" fillId="11" borderId="21" applyNumberFormat="0" applyProtection="0">
      <alignment horizontal="left" vertical="center" indent="1"/>
    </xf>
    <xf numFmtId="0" fontId="6" fillId="11" borderId="21" applyNumberFormat="0" applyProtection="0">
      <alignment horizontal="left" vertical="top" indent="1"/>
    </xf>
    <xf numFmtId="0" fontId="6" fillId="24" borderId="21" applyNumberFormat="0" applyProtection="0">
      <alignment horizontal="left" vertical="center" indent="1"/>
    </xf>
    <xf numFmtId="0" fontId="6" fillId="24" borderId="21" applyNumberFormat="0" applyProtection="0">
      <alignment horizontal="left" vertical="top" indent="1"/>
    </xf>
    <xf numFmtId="0" fontId="6" fillId="22" borderId="21" applyNumberFormat="0" applyProtection="0">
      <alignment horizontal="left" vertical="center" indent="1"/>
    </xf>
    <xf numFmtId="0" fontId="6" fillId="22" borderId="21" applyNumberFormat="0" applyProtection="0">
      <alignment horizontal="left" vertical="top" indent="1"/>
    </xf>
    <xf numFmtId="0" fontId="6" fillId="25" borderId="23" applyNumberFormat="0">
      <protection locked="0"/>
    </xf>
    <xf numFmtId="4" fontId="19" fillId="26" borderId="21" applyNumberFormat="0" applyProtection="0">
      <alignment vertical="center"/>
    </xf>
    <xf numFmtId="4" fontId="22" fillId="26" borderId="21" applyNumberFormat="0" applyProtection="0">
      <alignment vertical="center"/>
    </xf>
    <xf numFmtId="4" fontId="19" fillId="26" borderId="21" applyNumberFormat="0" applyProtection="0">
      <alignment horizontal="left" vertical="center" indent="1"/>
    </xf>
    <xf numFmtId="0" fontId="19" fillId="26" borderId="21" applyNumberFormat="0" applyProtection="0">
      <alignment horizontal="left" vertical="top" indent="1"/>
    </xf>
    <xf numFmtId="4" fontId="19" fillId="22" borderId="21" applyNumberFormat="0" applyProtection="0">
      <alignment horizontal="right" vertical="center"/>
    </xf>
    <xf numFmtId="4" fontId="22" fillId="22" borderId="21" applyNumberFormat="0" applyProtection="0">
      <alignment horizontal="right" vertical="center"/>
    </xf>
    <xf numFmtId="4" fontId="19" fillId="11" borderId="21" applyNumberFormat="0" applyProtection="0">
      <alignment horizontal="left" vertical="center" indent="1"/>
    </xf>
    <xf numFmtId="0" fontId="19" fillId="11" borderId="21" applyNumberFormat="0" applyProtection="0">
      <alignment horizontal="left" vertical="top" indent="1"/>
    </xf>
    <xf numFmtId="4" fontId="23" fillId="27" borderId="0" applyNumberFormat="0" applyProtection="0">
      <alignment horizontal="left" vertical="center" indent="1"/>
    </xf>
    <xf numFmtId="4" fontId="24" fillId="22" borderId="21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6" fillId="0" borderId="0"/>
  </cellStyleXfs>
  <cellXfs count="85">
    <xf numFmtId="0" fontId="0" fillId="0" borderId="0" xfId="0"/>
    <xf numFmtId="0" fontId="0" fillId="0" borderId="0" xfId="0" quotePrefix="1" applyAlignment="1"/>
    <xf numFmtId="14" fontId="0" fillId="0" borderId="0" xfId="0" applyNumberFormat="1"/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4" fillId="0" borderId="0" xfId="0" applyFont="1"/>
    <xf numFmtId="4" fontId="0" fillId="0" borderId="0" xfId="0" applyNumberFormat="1"/>
    <xf numFmtId="2" fontId="0" fillId="0" borderId="0" xfId="0" applyNumberFormat="1"/>
    <xf numFmtId="2" fontId="4" fillId="0" borderId="0" xfId="0" applyNumberFormat="1" applyFont="1"/>
    <xf numFmtId="0" fontId="31" fillId="0" borderId="0" xfId="0" quotePrefix="1" applyFont="1" applyAlignment="1"/>
    <xf numFmtId="0" fontId="31" fillId="0" borderId="0" xfId="0" applyFont="1"/>
    <xf numFmtId="2" fontId="31" fillId="0" borderId="0" xfId="0" applyNumberFormat="1" applyFont="1"/>
    <xf numFmtId="14" fontId="31" fillId="0" borderId="0" xfId="0" applyNumberFormat="1" applyFont="1"/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17" fillId="11" borderId="0" xfId="22" applyNumberFormat="1">
      <alignment horizontal="left" vertical="center" indent="1"/>
    </xf>
    <xf numFmtId="0" fontId="19" fillId="11" borderId="21" xfId="53" applyNumberFormat="1">
      <alignment horizontal="left" vertical="center" indent="1"/>
    </xf>
    <xf numFmtId="0" fontId="19" fillId="22" borderId="21" xfId="51" applyNumberForma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right" vertical="center"/>
    </xf>
    <xf numFmtId="3" fontId="3" fillId="0" borderId="14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164" fontId="3" fillId="0" borderId="5" xfId="0" applyNumberFormat="1" applyFont="1" applyFill="1" applyBorder="1" applyAlignment="1">
      <alignment horizontal="right" vertical="center"/>
    </xf>
    <xf numFmtId="164" fontId="3" fillId="0" borderId="13" xfId="0" applyNumberFormat="1" applyFont="1" applyFill="1" applyBorder="1" applyAlignment="1">
      <alignment horizontal="right" vertical="center"/>
    </xf>
    <xf numFmtId="164" fontId="32" fillId="0" borderId="13" xfId="58" applyNumberFormat="1" applyFont="1" applyBorder="1"/>
    <xf numFmtId="164" fontId="3" fillId="28" borderId="5" xfId="0" applyNumberFormat="1" applyFont="1" applyFill="1" applyBorder="1" applyAlignment="1">
      <alignment horizontal="right" vertical="center"/>
    </xf>
    <xf numFmtId="164" fontId="3" fillId="28" borderId="1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59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3" xfId="58"/>
    <cellStyle name="Notas" xfId="15" builtinId="10" customBuiltin="1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Text" xfId="37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225425</xdr:colOff>
      <xdr:row>0</xdr:row>
      <xdr:rowOff>0</xdr:rowOff>
    </xdr:to>
    <xdr:pic macro="[1]!DesignIconClicked">
      <xdr:nvPicPr>
        <xdr:cNvPr id="2" name="BExCVWWOZII8NFIAT3E7QFX50E4E" hidden="1">
          <a:extLst>
            <a:ext uri="{FF2B5EF4-FFF2-40B4-BE49-F238E27FC236}">
              <a16:creationId xmlns="" xmlns:a16="http://schemas.microsoft.com/office/drawing/2014/main" id="{2C8CA6C6-189F-4153-B04E-13EA82E228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425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796925</xdr:colOff>
      <xdr:row>0</xdr:row>
      <xdr:rowOff>0</xdr:rowOff>
    </xdr:to>
    <xdr:pic macro="[1]!DesignIconClicked">
      <xdr:nvPicPr>
        <xdr:cNvPr id="4" name="BEx59DDKP08ZY4DO542GJNZMN9BC" hidden="1">
          <a:extLst>
            <a:ext uri="{FF2B5EF4-FFF2-40B4-BE49-F238E27FC236}">
              <a16:creationId xmlns="" xmlns:a16="http://schemas.microsoft.com/office/drawing/2014/main" id="{E72E9CD5-BAF1-4B00-A156-D26A49253F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796925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225425</xdr:colOff>
      <xdr:row>0</xdr:row>
      <xdr:rowOff>0</xdr:rowOff>
    </xdr:to>
    <xdr:pic macro="[1]!DesignIconClicked">
      <xdr:nvPicPr>
        <xdr:cNvPr id="6" name="BExOQEFL7NUGC9MVU27MEC0VR1SL" hidden="1">
          <a:extLst>
            <a:ext uri="{FF2B5EF4-FFF2-40B4-BE49-F238E27FC236}">
              <a16:creationId xmlns="" xmlns:a16="http://schemas.microsoft.com/office/drawing/2014/main" id="{5D99D34A-44F4-4294-9193-A5E1920FEC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425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139700</xdr:colOff>
      <xdr:row>0</xdr:row>
      <xdr:rowOff>0</xdr:rowOff>
    </xdr:to>
    <xdr:pic macro="[1]!DesignIconClicked">
      <xdr:nvPicPr>
        <xdr:cNvPr id="8" name="BEx9D27UZ1XLQBXM34D9LXTETXCV" hidden="1">
          <a:extLst>
            <a:ext uri="{FF2B5EF4-FFF2-40B4-BE49-F238E27FC236}">
              <a16:creationId xmlns="" xmlns:a16="http://schemas.microsoft.com/office/drawing/2014/main" id="{1F393D53-93DD-48B6-9739-488E5B2D5B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0"/>
          <a:ext cx="13970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161925</xdr:rowOff>
    </xdr:from>
    <xdr:to>
      <xdr:col>6</xdr:col>
      <xdr:colOff>1185069</xdr:colOff>
      <xdr:row>63</xdr:row>
      <xdr:rowOff>11112</xdr:rowOff>
    </xdr:to>
    <xdr:pic macro="[1]!DesignIconClicked">
      <xdr:nvPicPr>
        <xdr:cNvPr id="3" name="BExOF6FM5FCD383BELOMBXGIQ5I8" hidden="1">
          <a:extLst>
            <a:ext uri="{FF2B5EF4-FFF2-40B4-BE49-F238E27FC236}">
              <a16:creationId xmlns="" xmlns:a16="http://schemas.microsoft.com/office/drawing/2014/main" id="{EA2D6F34-1676-4A76-A39D-7F0FC00780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12055475" cy="10350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showGridLines="0" tabSelected="1" zoomScale="80" zoomScaleNormal="80" workbookViewId="0">
      <pane ySplit="10" topLeftCell="A11" activePane="bottomLeft" state="frozen"/>
      <selection activeCell="A2" sqref="A2"/>
      <selection pane="bottomLeft" activeCell="A2" sqref="A2"/>
    </sheetView>
  </sheetViews>
  <sheetFormatPr baseColWidth="10" defaultColWidth="11.42578125" defaultRowHeight="12.75" x14ac:dyDescent="0.2"/>
  <cols>
    <col min="1" max="1" width="3.5703125" customWidth="1"/>
    <col min="2" max="2" width="1.85546875" customWidth="1"/>
    <col min="3" max="3" width="2.28515625" customWidth="1"/>
    <col min="4" max="4" width="74" customWidth="1"/>
    <col min="5" max="5" width="18.140625" customWidth="1"/>
    <col min="6" max="6" width="16.42578125" customWidth="1"/>
    <col min="7" max="7" width="19.140625" customWidth="1"/>
    <col min="8" max="8" width="18" style="12" customWidth="1"/>
    <col min="9" max="9" width="18.5703125" customWidth="1"/>
    <col min="10" max="10" width="19" customWidth="1"/>
  </cols>
  <sheetData>
    <row r="1" spans="1:12" s="15" customFormat="1" hidden="1" x14ac:dyDescent="0.2">
      <c r="A1" s="14" t="s">
        <v>77</v>
      </c>
      <c r="B1" s="14"/>
      <c r="C1" s="14" t="s">
        <v>76</v>
      </c>
      <c r="D1" s="15" t="s">
        <v>78</v>
      </c>
      <c r="E1" s="15" t="s">
        <v>79</v>
      </c>
      <c r="F1" s="15" t="s">
        <v>80</v>
      </c>
      <c r="G1" s="15" t="s">
        <v>81</v>
      </c>
      <c r="H1" s="16" t="s">
        <v>82</v>
      </c>
      <c r="L1" s="17"/>
    </row>
    <row r="2" spans="1:12" ht="13.5" thickBot="1" x14ac:dyDescent="0.25">
      <c r="A2" s="1"/>
      <c r="B2" s="1"/>
      <c r="L2" s="2"/>
    </row>
    <row r="3" spans="1:12" ht="20.25" x14ac:dyDescent="0.2">
      <c r="B3" s="67" t="s">
        <v>75</v>
      </c>
      <c r="C3" s="68"/>
      <c r="D3" s="68"/>
      <c r="E3" s="68"/>
      <c r="F3" s="68"/>
      <c r="G3" s="68"/>
      <c r="H3" s="68"/>
      <c r="I3" s="68"/>
      <c r="J3" s="69"/>
    </row>
    <row r="4" spans="1:12" ht="21" x14ac:dyDescent="0.35">
      <c r="B4" s="70" t="s">
        <v>0</v>
      </c>
      <c r="C4" s="71"/>
      <c r="D4" s="71"/>
      <c r="E4" s="71"/>
      <c r="F4" s="71"/>
      <c r="G4" s="71"/>
      <c r="H4" s="71"/>
      <c r="I4" s="71"/>
      <c r="J4" s="72"/>
    </row>
    <row r="5" spans="1:12" x14ac:dyDescent="0.2">
      <c r="B5" s="64" t="s">
        <v>83</v>
      </c>
      <c r="C5" s="65"/>
      <c r="D5" s="65"/>
      <c r="E5" s="65"/>
      <c r="F5" s="65"/>
      <c r="G5" s="65"/>
      <c r="H5" s="65"/>
      <c r="I5" s="65"/>
      <c r="J5" s="66"/>
    </row>
    <row r="6" spans="1:12" x14ac:dyDescent="0.2">
      <c r="B6" s="25"/>
      <c r="C6" s="26"/>
      <c r="D6" s="26"/>
      <c r="E6" s="26"/>
      <c r="F6" s="26"/>
      <c r="G6" s="26"/>
      <c r="H6" s="26"/>
      <c r="I6" s="26"/>
      <c r="J6" s="27"/>
    </row>
    <row r="7" spans="1:12" ht="13.5" thickBot="1" x14ac:dyDescent="0.25">
      <c r="B7" s="73" t="s">
        <v>1</v>
      </c>
      <c r="C7" s="74"/>
      <c r="D7" s="74"/>
      <c r="E7" s="74"/>
      <c r="F7" s="74"/>
      <c r="G7" s="74"/>
      <c r="H7" s="74"/>
      <c r="I7" s="74"/>
      <c r="J7" s="75"/>
    </row>
    <row r="8" spans="1:12" ht="13.5" thickBot="1" x14ac:dyDescent="0.25">
      <c r="B8" s="61" t="s">
        <v>4</v>
      </c>
      <c r="C8" s="62"/>
      <c r="D8" s="63"/>
      <c r="E8" s="76" t="s">
        <v>2</v>
      </c>
      <c r="F8" s="77"/>
      <c r="G8" s="77"/>
      <c r="H8" s="77"/>
      <c r="I8" s="78"/>
      <c r="J8" s="51" t="s">
        <v>3</v>
      </c>
    </row>
    <row r="9" spans="1:12" x14ac:dyDescent="0.2">
      <c r="B9" s="64"/>
      <c r="C9" s="65"/>
      <c r="D9" s="66"/>
      <c r="E9" s="51" t="s">
        <v>5</v>
      </c>
      <c r="F9" s="80" t="s">
        <v>6</v>
      </c>
      <c r="G9" s="51" t="s">
        <v>7</v>
      </c>
      <c r="H9" s="53" t="s">
        <v>8</v>
      </c>
      <c r="I9" s="51" t="s">
        <v>9</v>
      </c>
      <c r="J9" s="79"/>
    </row>
    <row r="10" spans="1:12" ht="13.5" thickBot="1" x14ac:dyDescent="0.25">
      <c r="B10" s="55" t="s">
        <v>10</v>
      </c>
      <c r="C10" s="56"/>
      <c r="D10" s="57"/>
      <c r="E10" s="52"/>
      <c r="F10" s="81"/>
      <c r="G10" s="52"/>
      <c r="H10" s="54"/>
      <c r="I10" s="52"/>
      <c r="J10" s="52"/>
    </row>
    <row r="11" spans="1:12" x14ac:dyDescent="0.2">
      <c r="B11" s="58"/>
      <c r="C11" s="59"/>
      <c r="D11" s="60"/>
      <c r="E11" s="3"/>
      <c r="F11" s="19"/>
      <c r="G11" s="20"/>
      <c r="H11" s="21"/>
      <c r="I11" s="20"/>
      <c r="J11" s="20"/>
    </row>
    <row r="12" spans="1:12" x14ac:dyDescent="0.2">
      <c r="B12" s="49" t="s">
        <v>11</v>
      </c>
      <c r="C12" s="39"/>
      <c r="D12" s="40"/>
      <c r="E12" s="32"/>
      <c r="F12" s="33"/>
      <c r="G12" s="32"/>
      <c r="H12" s="32"/>
      <c r="I12" s="32"/>
      <c r="J12" s="32"/>
    </row>
    <row r="13" spans="1:12" x14ac:dyDescent="0.2">
      <c r="B13" s="4"/>
      <c r="C13" s="45" t="s">
        <v>12</v>
      </c>
      <c r="D13" s="46"/>
      <c r="E13" s="34">
        <v>1813286944</v>
      </c>
      <c r="F13" s="35">
        <v>0</v>
      </c>
      <c r="G13" s="34">
        <v>1813286944</v>
      </c>
      <c r="H13" s="34">
        <v>1343170391</v>
      </c>
      <c r="I13" s="34">
        <v>1343170391</v>
      </c>
      <c r="J13" s="34">
        <v>-470116553</v>
      </c>
    </row>
    <row r="14" spans="1:12" x14ac:dyDescent="0.2">
      <c r="B14" s="4"/>
      <c r="C14" s="45" t="s">
        <v>13</v>
      </c>
      <c r="D14" s="46"/>
      <c r="E14" s="34">
        <v>0</v>
      </c>
      <c r="F14" s="35">
        <v>0</v>
      </c>
      <c r="G14" s="34">
        <v>0</v>
      </c>
      <c r="H14" s="34">
        <v>0</v>
      </c>
      <c r="I14" s="34">
        <v>0</v>
      </c>
      <c r="J14" s="34">
        <v>0</v>
      </c>
    </row>
    <row r="15" spans="1:12" x14ac:dyDescent="0.2">
      <c r="B15" s="4"/>
      <c r="C15" s="45" t="s">
        <v>14</v>
      </c>
      <c r="D15" s="46"/>
      <c r="E15" s="34">
        <v>0</v>
      </c>
      <c r="F15" s="35">
        <v>21282288</v>
      </c>
      <c r="G15" s="34">
        <v>21282288</v>
      </c>
      <c r="H15" s="34">
        <v>21206355</v>
      </c>
      <c r="I15" s="34">
        <v>21206355</v>
      </c>
      <c r="J15" s="34">
        <v>21206355</v>
      </c>
    </row>
    <row r="16" spans="1:12" x14ac:dyDescent="0.2">
      <c r="B16" s="4"/>
      <c r="C16" s="45" t="s">
        <v>15</v>
      </c>
      <c r="D16" s="46"/>
      <c r="E16" s="34">
        <v>2296596622</v>
      </c>
      <c r="F16" s="35">
        <v>0</v>
      </c>
      <c r="G16" s="34">
        <v>2296596622</v>
      </c>
      <c r="H16" s="34">
        <v>1581622397</v>
      </c>
      <c r="I16" s="34">
        <v>1581622397</v>
      </c>
      <c r="J16" s="34">
        <v>-714974225</v>
      </c>
    </row>
    <row r="17" spans="2:10" x14ac:dyDescent="0.2">
      <c r="B17" s="4"/>
      <c r="C17" s="45" t="s">
        <v>16</v>
      </c>
      <c r="D17" s="46"/>
      <c r="E17" s="34">
        <v>33679107</v>
      </c>
      <c r="F17" s="35">
        <v>19547125</v>
      </c>
      <c r="G17" s="34">
        <v>53226232</v>
      </c>
      <c r="H17" s="34">
        <v>186841979</v>
      </c>
      <c r="I17" s="34">
        <v>186841979</v>
      </c>
      <c r="J17" s="34">
        <v>153162872</v>
      </c>
    </row>
    <row r="18" spans="2:10" x14ac:dyDescent="0.2">
      <c r="B18" s="4"/>
      <c r="C18" s="45" t="s">
        <v>17</v>
      </c>
      <c r="D18" s="46"/>
      <c r="E18" s="34">
        <v>34730971</v>
      </c>
      <c r="F18" s="35">
        <v>150527328</v>
      </c>
      <c r="G18" s="34">
        <v>185258299</v>
      </c>
      <c r="H18" s="34">
        <v>246891929</v>
      </c>
      <c r="I18" s="34">
        <v>246891929</v>
      </c>
      <c r="J18" s="34">
        <v>212160958</v>
      </c>
    </row>
    <row r="19" spans="2:10" x14ac:dyDescent="0.2">
      <c r="B19" s="4"/>
      <c r="C19" s="45" t="s">
        <v>18</v>
      </c>
      <c r="D19" s="46"/>
      <c r="E19" s="34">
        <v>111962850</v>
      </c>
      <c r="F19" s="35">
        <v>0</v>
      </c>
      <c r="G19" s="34">
        <v>111962850</v>
      </c>
      <c r="H19" s="34">
        <v>62410335</v>
      </c>
      <c r="I19" s="34">
        <v>62410335</v>
      </c>
      <c r="J19" s="34">
        <v>-49552515</v>
      </c>
    </row>
    <row r="20" spans="2:10" x14ac:dyDescent="0.2">
      <c r="B20" s="50"/>
      <c r="C20" s="39" t="s">
        <v>19</v>
      </c>
      <c r="D20" s="40"/>
      <c r="E20" s="82">
        <v>26262616369</v>
      </c>
      <c r="F20" s="83">
        <v>1673923569</v>
      </c>
      <c r="G20" s="82">
        <v>27936539938</v>
      </c>
      <c r="H20" s="82">
        <v>21725471466</v>
      </c>
      <c r="I20" s="82">
        <v>21725471466</v>
      </c>
      <c r="J20" s="82">
        <v>-4537144903</v>
      </c>
    </row>
    <row r="21" spans="2:10" x14ac:dyDescent="0.2">
      <c r="B21" s="50"/>
      <c r="C21" s="45" t="s">
        <v>20</v>
      </c>
      <c r="D21" s="46"/>
      <c r="E21" s="34"/>
      <c r="F21" s="35"/>
      <c r="G21" s="34"/>
      <c r="H21" s="34"/>
      <c r="I21" s="34"/>
      <c r="J21" s="34"/>
    </row>
    <row r="22" spans="2:10" x14ac:dyDescent="0.2">
      <c r="B22" s="4"/>
      <c r="C22" s="5"/>
      <c r="D22" s="6" t="s">
        <v>21</v>
      </c>
      <c r="E22" s="34">
        <v>20649600452</v>
      </c>
      <c r="F22" s="35">
        <v>1120273493</v>
      </c>
      <c r="G22" s="34">
        <v>21769873945</v>
      </c>
      <c r="H22" s="34">
        <v>16585933661</v>
      </c>
      <c r="I22" s="34">
        <v>16585933661</v>
      </c>
      <c r="J22" s="34">
        <v>-4063666791</v>
      </c>
    </row>
    <row r="23" spans="2:10" x14ac:dyDescent="0.2">
      <c r="B23" s="4"/>
      <c r="C23" s="5"/>
      <c r="D23" s="6" t="s">
        <v>22</v>
      </c>
      <c r="E23" s="34">
        <v>1377803336</v>
      </c>
      <c r="F23" s="35">
        <v>19827802</v>
      </c>
      <c r="G23" s="34">
        <v>1397631138</v>
      </c>
      <c r="H23" s="34">
        <v>1062384673</v>
      </c>
      <c r="I23" s="34">
        <v>1062384673</v>
      </c>
      <c r="J23" s="34">
        <v>-315418663</v>
      </c>
    </row>
    <row r="24" spans="2:10" x14ac:dyDescent="0.2">
      <c r="B24" s="4"/>
      <c r="C24" s="5"/>
      <c r="D24" s="6" t="s">
        <v>23</v>
      </c>
      <c r="E24" s="34">
        <v>932138172</v>
      </c>
      <c r="F24" s="35">
        <v>18998830</v>
      </c>
      <c r="G24" s="34">
        <v>951137002</v>
      </c>
      <c r="H24" s="34">
        <v>704034655</v>
      </c>
      <c r="I24" s="34">
        <v>704034655</v>
      </c>
      <c r="J24" s="34">
        <v>-228103517</v>
      </c>
    </row>
    <row r="25" spans="2:10" x14ac:dyDescent="0.2">
      <c r="B25" s="4"/>
      <c r="C25" s="5"/>
      <c r="D25" s="6" t="s">
        <v>24</v>
      </c>
      <c r="E25" s="34">
        <v>400904608</v>
      </c>
      <c r="F25" s="35">
        <v>0</v>
      </c>
      <c r="G25" s="34">
        <v>400904608</v>
      </c>
      <c r="H25" s="34">
        <v>285697871</v>
      </c>
      <c r="I25" s="34">
        <v>285697871</v>
      </c>
      <c r="J25" s="34">
        <v>-115206737</v>
      </c>
    </row>
    <row r="26" spans="2:10" x14ac:dyDescent="0.2">
      <c r="B26" s="4"/>
      <c r="C26" s="5"/>
      <c r="D26" s="6" t="s">
        <v>25</v>
      </c>
      <c r="E26" s="34">
        <v>0</v>
      </c>
      <c r="F26" s="35">
        <v>0</v>
      </c>
      <c r="G26" s="34">
        <v>0</v>
      </c>
      <c r="H26" s="34">
        <v>0</v>
      </c>
      <c r="I26" s="34">
        <v>0</v>
      </c>
      <c r="J26" s="34">
        <v>0</v>
      </c>
    </row>
    <row r="27" spans="2:10" x14ac:dyDescent="0.2">
      <c r="B27" s="4"/>
      <c r="C27" s="5"/>
      <c r="D27" s="6" t="s">
        <v>26</v>
      </c>
      <c r="E27" s="34">
        <v>618503278</v>
      </c>
      <c r="F27" s="35">
        <v>49436279</v>
      </c>
      <c r="G27" s="34">
        <v>667939557</v>
      </c>
      <c r="H27" s="34">
        <v>602218769</v>
      </c>
      <c r="I27" s="34">
        <v>602218769</v>
      </c>
      <c r="J27" s="34">
        <v>-16284509</v>
      </c>
    </row>
    <row r="28" spans="2:10" x14ac:dyDescent="0.2">
      <c r="B28" s="4"/>
      <c r="C28" s="5"/>
      <c r="D28" s="6" t="s">
        <v>27</v>
      </c>
      <c r="E28" s="34">
        <v>0</v>
      </c>
      <c r="F28" s="35">
        <v>0</v>
      </c>
      <c r="G28" s="34">
        <v>0</v>
      </c>
      <c r="H28" s="34">
        <v>0</v>
      </c>
      <c r="I28" s="34">
        <v>0</v>
      </c>
      <c r="J28" s="34">
        <v>0</v>
      </c>
    </row>
    <row r="29" spans="2:10" x14ac:dyDescent="0.2">
      <c r="B29" s="4"/>
      <c r="C29" s="5"/>
      <c r="D29" s="6" t="s">
        <v>28</v>
      </c>
      <c r="E29" s="34">
        <v>0</v>
      </c>
      <c r="F29" s="35">
        <v>0</v>
      </c>
      <c r="G29" s="34">
        <v>0</v>
      </c>
      <c r="H29" s="34">
        <v>0</v>
      </c>
      <c r="I29" s="34">
        <v>0</v>
      </c>
      <c r="J29" s="34">
        <v>0</v>
      </c>
    </row>
    <row r="30" spans="2:10" x14ac:dyDescent="0.2">
      <c r="B30" s="4"/>
      <c r="C30" s="5"/>
      <c r="D30" s="6" t="s">
        <v>29</v>
      </c>
      <c r="E30" s="34">
        <v>766977392</v>
      </c>
      <c r="F30" s="35">
        <v>0</v>
      </c>
      <c r="G30" s="34">
        <v>766977392</v>
      </c>
      <c r="H30" s="34">
        <v>596942098</v>
      </c>
      <c r="I30" s="34">
        <v>596942098</v>
      </c>
      <c r="J30" s="34">
        <v>-170035294</v>
      </c>
    </row>
    <row r="31" spans="2:10" x14ac:dyDescent="0.2">
      <c r="B31" s="4"/>
      <c r="C31" s="5"/>
      <c r="D31" s="6" t="s">
        <v>30</v>
      </c>
      <c r="E31" s="34">
        <v>1516689131</v>
      </c>
      <c r="F31" s="35">
        <v>371175743</v>
      </c>
      <c r="G31" s="34">
        <v>1887864874</v>
      </c>
      <c r="H31" s="34">
        <v>1770495462</v>
      </c>
      <c r="I31" s="34">
        <v>1770495462</v>
      </c>
      <c r="J31" s="34">
        <v>253806331</v>
      </c>
    </row>
    <row r="32" spans="2:10" x14ac:dyDescent="0.2">
      <c r="B32" s="4"/>
      <c r="C32" s="5"/>
      <c r="D32" s="6" t="s">
        <v>31</v>
      </c>
      <c r="E32" s="34">
        <v>0</v>
      </c>
      <c r="F32" s="35">
        <v>94211422</v>
      </c>
      <c r="G32" s="34">
        <v>94211422</v>
      </c>
      <c r="H32" s="34">
        <v>117764277</v>
      </c>
      <c r="I32" s="34">
        <v>117764277</v>
      </c>
      <c r="J32" s="34">
        <v>117764277</v>
      </c>
    </row>
    <row r="33" spans="2:10" x14ac:dyDescent="0.2">
      <c r="B33" s="4"/>
      <c r="C33" s="39" t="s">
        <v>32</v>
      </c>
      <c r="D33" s="40"/>
      <c r="E33" s="82">
        <v>794809650</v>
      </c>
      <c r="F33" s="83">
        <v>1858852</v>
      </c>
      <c r="G33" s="82">
        <v>796668502</v>
      </c>
      <c r="H33" s="82">
        <v>730130239</v>
      </c>
      <c r="I33" s="82">
        <v>730130239</v>
      </c>
      <c r="J33" s="82">
        <v>-64679411</v>
      </c>
    </row>
    <row r="34" spans="2:10" x14ac:dyDescent="0.2">
      <c r="B34" s="4"/>
      <c r="C34" s="5"/>
      <c r="D34" s="6" t="s">
        <v>33</v>
      </c>
      <c r="E34" s="34">
        <v>0</v>
      </c>
      <c r="F34" s="35">
        <v>0</v>
      </c>
      <c r="G34" s="34">
        <v>0</v>
      </c>
      <c r="H34" s="34">
        <v>0</v>
      </c>
      <c r="I34" s="34">
        <v>0</v>
      </c>
      <c r="J34" s="34">
        <v>0</v>
      </c>
    </row>
    <row r="35" spans="2:10" x14ac:dyDescent="0.2">
      <c r="B35" s="4"/>
      <c r="C35" s="5"/>
      <c r="D35" s="6" t="s">
        <v>34</v>
      </c>
      <c r="E35" s="34">
        <v>71156654</v>
      </c>
      <c r="F35" s="35">
        <v>2206210</v>
      </c>
      <c r="G35" s="34">
        <v>73362864</v>
      </c>
      <c r="H35" s="34">
        <v>55022148</v>
      </c>
      <c r="I35" s="34">
        <v>55022148</v>
      </c>
      <c r="J35" s="34">
        <v>-16134506</v>
      </c>
    </row>
    <row r="36" spans="2:10" x14ac:dyDescent="0.2">
      <c r="B36" s="4"/>
      <c r="C36" s="5"/>
      <c r="D36" s="6" t="s">
        <v>35</v>
      </c>
      <c r="E36" s="34">
        <v>263883854</v>
      </c>
      <c r="F36" s="36">
        <v>-347358</v>
      </c>
      <c r="G36" s="34">
        <v>263536496</v>
      </c>
      <c r="H36" s="34">
        <v>180793556</v>
      </c>
      <c r="I36" s="34">
        <v>180793556</v>
      </c>
      <c r="J36" s="34">
        <v>-83090298</v>
      </c>
    </row>
    <row r="37" spans="2:10" x14ac:dyDescent="0.2">
      <c r="B37" s="4"/>
      <c r="C37" s="5"/>
      <c r="D37" s="6" t="s">
        <v>36</v>
      </c>
      <c r="E37" s="34">
        <v>59367050</v>
      </c>
      <c r="F37" s="35">
        <v>0</v>
      </c>
      <c r="G37" s="34">
        <v>59367050</v>
      </c>
      <c r="H37" s="34">
        <v>36183681</v>
      </c>
      <c r="I37" s="34">
        <v>36183681</v>
      </c>
      <c r="J37" s="34">
        <v>-23183369</v>
      </c>
    </row>
    <row r="38" spans="2:10" x14ac:dyDescent="0.2">
      <c r="B38" s="4"/>
      <c r="C38" s="5"/>
      <c r="D38" s="6" t="s">
        <v>37</v>
      </c>
      <c r="E38" s="34">
        <v>400402092</v>
      </c>
      <c r="F38" s="35">
        <v>0</v>
      </c>
      <c r="G38" s="34">
        <v>400402092</v>
      </c>
      <c r="H38" s="34">
        <v>458130854</v>
      </c>
      <c r="I38" s="34">
        <v>458130854</v>
      </c>
      <c r="J38" s="34">
        <v>57728762</v>
      </c>
    </row>
    <row r="39" spans="2:10" x14ac:dyDescent="0.2">
      <c r="B39" s="7"/>
      <c r="C39" s="84" t="s">
        <v>38</v>
      </c>
      <c r="D39" s="6"/>
      <c r="E39" s="82">
        <v>0</v>
      </c>
      <c r="F39" s="83">
        <v>0</v>
      </c>
      <c r="G39" s="82">
        <v>0</v>
      </c>
      <c r="H39" s="82">
        <v>0</v>
      </c>
      <c r="I39" s="82">
        <v>0</v>
      </c>
      <c r="J39" s="82">
        <v>0</v>
      </c>
    </row>
    <row r="40" spans="2:10" x14ac:dyDescent="0.2">
      <c r="B40" s="4"/>
      <c r="C40" s="84" t="s">
        <v>39</v>
      </c>
      <c r="D40" s="6"/>
      <c r="E40" s="82">
        <v>0</v>
      </c>
      <c r="F40" s="83">
        <v>0</v>
      </c>
      <c r="G40" s="82">
        <v>0</v>
      </c>
      <c r="H40" s="82">
        <v>0</v>
      </c>
      <c r="I40" s="82">
        <v>0</v>
      </c>
      <c r="J40" s="82">
        <v>0</v>
      </c>
    </row>
    <row r="41" spans="2:10" x14ac:dyDescent="0.2">
      <c r="B41" s="4"/>
      <c r="C41" s="5"/>
      <c r="D41" s="6" t="s">
        <v>40</v>
      </c>
      <c r="E41" s="34">
        <v>0</v>
      </c>
      <c r="F41" s="35">
        <v>0</v>
      </c>
      <c r="G41" s="34">
        <v>0</v>
      </c>
      <c r="H41" s="34">
        <v>0</v>
      </c>
      <c r="I41" s="34">
        <v>0</v>
      </c>
      <c r="J41" s="34">
        <v>0</v>
      </c>
    </row>
    <row r="42" spans="2:10" x14ac:dyDescent="0.2">
      <c r="B42" s="4"/>
      <c r="C42" s="39" t="s">
        <v>41</v>
      </c>
      <c r="D42" s="40"/>
      <c r="E42" s="82">
        <v>0</v>
      </c>
      <c r="F42" s="83">
        <v>0</v>
      </c>
      <c r="G42" s="82">
        <v>0</v>
      </c>
      <c r="H42" s="82">
        <v>0</v>
      </c>
      <c r="I42" s="82">
        <v>0</v>
      </c>
      <c r="J42" s="82">
        <v>0</v>
      </c>
    </row>
    <row r="43" spans="2:10" x14ac:dyDescent="0.2">
      <c r="B43" s="4"/>
      <c r="C43" s="5"/>
      <c r="D43" s="6" t="s">
        <v>42</v>
      </c>
      <c r="E43" s="34">
        <v>0</v>
      </c>
      <c r="F43" s="35">
        <v>0</v>
      </c>
      <c r="G43" s="34">
        <v>0</v>
      </c>
      <c r="H43" s="34">
        <v>0</v>
      </c>
      <c r="I43" s="34">
        <v>0</v>
      </c>
      <c r="J43" s="34">
        <v>0</v>
      </c>
    </row>
    <row r="44" spans="2:10" x14ac:dyDescent="0.2">
      <c r="B44" s="4"/>
      <c r="C44" s="5"/>
      <c r="D44" s="6" t="s">
        <v>43</v>
      </c>
      <c r="E44" s="34">
        <v>0</v>
      </c>
      <c r="F44" s="35">
        <v>0</v>
      </c>
      <c r="G44" s="34">
        <v>0</v>
      </c>
      <c r="H44" s="34">
        <v>0</v>
      </c>
      <c r="I44" s="34">
        <v>0</v>
      </c>
      <c r="J44" s="34">
        <v>0</v>
      </c>
    </row>
    <row r="45" spans="2:10" x14ac:dyDescent="0.2">
      <c r="B45" s="4"/>
      <c r="C45" s="5"/>
      <c r="D45" s="6"/>
      <c r="E45" s="34"/>
      <c r="F45" s="35"/>
      <c r="G45" s="34"/>
      <c r="H45" s="34"/>
      <c r="I45" s="34"/>
      <c r="J45" s="34"/>
    </row>
    <row r="46" spans="2:10" x14ac:dyDescent="0.2">
      <c r="B46" s="49" t="s">
        <v>44</v>
      </c>
      <c r="C46" s="39"/>
      <c r="D46" s="40"/>
      <c r="E46" s="82">
        <v>31347682513</v>
      </c>
      <c r="F46" s="83">
        <v>1867139163</v>
      </c>
      <c r="G46" s="82">
        <v>33214821676</v>
      </c>
      <c r="H46" s="82">
        <v>25897745091</v>
      </c>
      <c r="I46" s="82">
        <v>25897745091</v>
      </c>
      <c r="J46" s="82">
        <v>-5449937422</v>
      </c>
    </row>
    <row r="47" spans="2:10" x14ac:dyDescent="0.2">
      <c r="B47" s="49" t="s">
        <v>45</v>
      </c>
      <c r="C47" s="39"/>
      <c r="D47" s="40"/>
      <c r="E47" s="34"/>
      <c r="F47" s="35"/>
      <c r="G47" s="34"/>
      <c r="H47" s="34"/>
      <c r="I47" s="34"/>
      <c r="J47" s="34"/>
    </row>
    <row r="48" spans="2:10" x14ac:dyDescent="0.2">
      <c r="B48" s="50"/>
      <c r="C48" s="45"/>
      <c r="D48" s="46"/>
      <c r="E48" s="34"/>
      <c r="F48" s="35"/>
      <c r="G48" s="34"/>
      <c r="H48" s="34"/>
      <c r="I48" s="34"/>
      <c r="J48" s="34"/>
    </row>
    <row r="49" spans="2:10" x14ac:dyDescent="0.2">
      <c r="B49" s="49" t="s">
        <v>46</v>
      </c>
      <c r="C49" s="39"/>
      <c r="D49" s="40"/>
      <c r="E49" s="37"/>
      <c r="F49" s="38"/>
      <c r="G49" s="37"/>
      <c r="H49" s="37"/>
      <c r="I49" s="37"/>
      <c r="J49" s="82">
        <v>-5449937422</v>
      </c>
    </row>
    <row r="50" spans="2:10" x14ac:dyDescent="0.2">
      <c r="B50" s="4"/>
      <c r="C50" s="5"/>
      <c r="D50" s="6"/>
      <c r="E50" s="34"/>
      <c r="F50" s="35"/>
      <c r="G50" s="34"/>
      <c r="H50" s="34"/>
      <c r="I50" s="34"/>
      <c r="J50" s="34"/>
    </row>
    <row r="51" spans="2:10" x14ac:dyDescent="0.2">
      <c r="B51" s="49" t="s">
        <v>47</v>
      </c>
      <c r="C51" s="39"/>
      <c r="D51" s="40"/>
      <c r="E51" s="34"/>
      <c r="F51" s="35"/>
      <c r="G51" s="34"/>
      <c r="H51" s="34"/>
      <c r="I51" s="34"/>
      <c r="J51" s="34"/>
    </row>
    <row r="52" spans="2:10" x14ac:dyDescent="0.2">
      <c r="B52" s="4"/>
      <c r="C52" s="45" t="s">
        <v>48</v>
      </c>
      <c r="D52" s="46"/>
      <c r="E52" s="82">
        <v>31715360555</v>
      </c>
      <c r="F52" s="83">
        <v>202971023</v>
      </c>
      <c r="G52" s="82">
        <v>31918331578</v>
      </c>
      <c r="H52" s="82">
        <v>23499560128</v>
      </c>
      <c r="I52" s="82">
        <v>23499560128</v>
      </c>
      <c r="J52" s="82">
        <v>-8215800427</v>
      </c>
    </row>
    <row r="53" spans="2:10" x14ac:dyDescent="0.2">
      <c r="B53" s="7"/>
      <c r="C53" s="5"/>
      <c r="D53" s="18" t="s">
        <v>49</v>
      </c>
      <c r="E53" s="34">
        <v>18385448004</v>
      </c>
      <c r="F53" s="35">
        <v>0</v>
      </c>
      <c r="G53" s="34">
        <v>18385448004</v>
      </c>
      <c r="H53" s="34">
        <v>12931148278</v>
      </c>
      <c r="I53" s="34">
        <v>12931148278</v>
      </c>
      <c r="J53" s="34">
        <v>-5454299726</v>
      </c>
    </row>
    <row r="54" spans="2:10" x14ac:dyDescent="0.2">
      <c r="B54" s="7"/>
      <c r="C54" s="5"/>
      <c r="D54" s="18" t="s">
        <v>50</v>
      </c>
      <c r="E54" s="34">
        <v>3584348363</v>
      </c>
      <c r="F54" s="35">
        <v>0</v>
      </c>
      <c r="G54" s="34">
        <v>3584348363</v>
      </c>
      <c r="H54" s="34">
        <v>2576067162</v>
      </c>
      <c r="I54" s="34">
        <v>2576067162</v>
      </c>
      <c r="J54" s="34">
        <v>-1008281201</v>
      </c>
    </row>
    <row r="55" spans="2:10" x14ac:dyDescent="0.2">
      <c r="B55" s="7"/>
      <c r="C55" s="5"/>
      <c r="D55" s="18" t="s">
        <v>51</v>
      </c>
      <c r="E55" s="34">
        <v>3380045882</v>
      </c>
      <c r="F55" s="35">
        <v>26239141</v>
      </c>
      <c r="G55" s="34">
        <v>3406285023</v>
      </c>
      <c r="H55" s="34">
        <v>3065656519</v>
      </c>
      <c r="I55" s="34">
        <v>3065656519</v>
      </c>
      <c r="J55" s="34">
        <v>-314389363</v>
      </c>
    </row>
    <row r="56" spans="2:10" ht="24" customHeight="1" x14ac:dyDescent="0.2">
      <c r="B56" s="7"/>
      <c r="C56" s="5"/>
      <c r="D56" s="28" t="s">
        <v>52</v>
      </c>
      <c r="E56" s="34">
        <v>3096628697</v>
      </c>
      <c r="F56" s="35">
        <v>22543545</v>
      </c>
      <c r="G56" s="34">
        <v>3119172242</v>
      </c>
      <c r="H56" s="34">
        <v>2339379189</v>
      </c>
      <c r="I56" s="34">
        <v>2339379189</v>
      </c>
      <c r="J56" s="34">
        <v>-757249508</v>
      </c>
    </row>
    <row r="57" spans="2:10" x14ac:dyDescent="0.2">
      <c r="B57" s="7"/>
      <c r="C57" s="5"/>
      <c r="D57" s="18" t="s">
        <v>53</v>
      </c>
      <c r="E57" s="34">
        <v>1107048507</v>
      </c>
      <c r="F57" s="35">
        <v>30828394</v>
      </c>
      <c r="G57" s="34">
        <v>1137876901</v>
      </c>
      <c r="H57" s="34">
        <v>853407657</v>
      </c>
      <c r="I57" s="34">
        <v>853407657</v>
      </c>
      <c r="J57" s="34">
        <v>-253640850</v>
      </c>
    </row>
    <row r="58" spans="2:10" ht="22.5" customHeight="1" x14ac:dyDescent="0.2">
      <c r="B58" s="7"/>
      <c r="C58" s="5"/>
      <c r="D58" s="18" t="s">
        <v>54</v>
      </c>
      <c r="E58" s="34">
        <v>207900219</v>
      </c>
      <c r="F58" s="35">
        <v>167943</v>
      </c>
      <c r="G58" s="34">
        <v>208068162</v>
      </c>
      <c r="H58" s="34">
        <v>144570866</v>
      </c>
      <c r="I58" s="34">
        <v>144570866</v>
      </c>
      <c r="J58" s="34">
        <v>-63329353</v>
      </c>
    </row>
    <row r="59" spans="2:10" x14ac:dyDescent="0.2">
      <c r="B59" s="7"/>
      <c r="C59" s="5"/>
      <c r="D59" s="18" t="s">
        <v>55</v>
      </c>
      <c r="E59" s="34">
        <v>101548770</v>
      </c>
      <c r="F59" s="35">
        <v>108323204</v>
      </c>
      <c r="G59" s="34">
        <v>209871974</v>
      </c>
      <c r="H59" s="34">
        <v>188884773</v>
      </c>
      <c r="I59" s="34">
        <v>188884773</v>
      </c>
      <c r="J59" s="34">
        <v>87336003</v>
      </c>
    </row>
    <row r="60" spans="2:10" x14ac:dyDescent="0.2">
      <c r="B60" s="7"/>
      <c r="C60" s="5"/>
      <c r="D60" s="18" t="s">
        <v>56</v>
      </c>
      <c r="E60" s="34">
        <v>1852392113</v>
      </c>
      <c r="F60" s="35">
        <v>14868796</v>
      </c>
      <c r="G60" s="34">
        <v>1867260909</v>
      </c>
      <c r="H60" s="34">
        <v>1400445684</v>
      </c>
      <c r="I60" s="34">
        <v>1400445684</v>
      </c>
      <c r="J60" s="34">
        <v>-451946429</v>
      </c>
    </row>
    <row r="61" spans="2:10" x14ac:dyDescent="0.2">
      <c r="B61" s="4"/>
      <c r="C61" s="45" t="s">
        <v>57</v>
      </c>
      <c r="D61" s="46"/>
      <c r="E61" s="82">
        <v>6947145347</v>
      </c>
      <c r="F61" s="83">
        <v>2724261576</v>
      </c>
      <c r="G61" s="82">
        <v>9671406923</v>
      </c>
      <c r="H61" s="82">
        <v>8845860760</v>
      </c>
      <c r="I61" s="82">
        <v>8845860760</v>
      </c>
      <c r="J61" s="82">
        <v>1898715413</v>
      </c>
    </row>
    <row r="62" spans="2:10" x14ac:dyDescent="0.2">
      <c r="B62" s="4"/>
      <c r="C62" s="5"/>
      <c r="D62" s="6" t="s">
        <v>58</v>
      </c>
      <c r="E62" s="34">
        <v>2788966533</v>
      </c>
      <c r="F62" s="35">
        <v>0</v>
      </c>
      <c r="G62" s="34">
        <v>2788966533</v>
      </c>
      <c r="H62" s="34">
        <v>2337838611</v>
      </c>
      <c r="I62" s="34">
        <v>2337838611</v>
      </c>
      <c r="J62" s="34">
        <v>-451127922</v>
      </c>
    </row>
    <row r="63" spans="2:10" x14ac:dyDescent="0.2">
      <c r="B63" s="7"/>
      <c r="C63" s="5"/>
      <c r="D63" s="6" t="s">
        <v>59</v>
      </c>
      <c r="E63" s="34">
        <v>4158178814</v>
      </c>
      <c r="F63" s="35">
        <v>2724261576</v>
      </c>
      <c r="G63" s="34">
        <v>6882440390</v>
      </c>
      <c r="H63" s="34">
        <v>6508022149</v>
      </c>
      <c r="I63" s="34">
        <v>6508022149</v>
      </c>
      <c r="J63" s="34">
        <v>2349843335</v>
      </c>
    </row>
    <row r="64" spans="2:10" x14ac:dyDescent="0.2">
      <c r="B64" s="4"/>
      <c r="C64" s="5"/>
      <c r="D64" s="6" t="s">
        <v>60</v>
      </c>
      <c r="E64" s="34">
        <v>0</v>
      </c>
      <c r="F64" s="35">
        <v>0</v>
      </c>
      <c r="G64" s="34">
        <v>0</v>
      </c>
      <c r="H64" s="34">
        <v>0</v>
      </c>
      <c r="I64" s="34">
        <v>0</v>
      </c>
      <c r="J64" s="34">
        <v>0</v>
      </c>
    </row>
    <row r="65" spans="2:10" x14ac:dyDescent="0.2">
      <c r="B65" s="4"/>
      <c r="C65" s="5"/>
      <c r="D65" s="6" t="s">
        <v>61</v>
      </c>
      <c r="E65" s="34">
        <v>0</v>
      </c>
      <c r="F65" s="35">
        <v>0</v>
      </c>
      <c r="G65" s="34">
        <v>0</v>
      </c>
      <c r="H65" s="34">
        <v>0</v>
      </c>
      <c r="I65" s="34">
        <v>0</v>
      </c>
      <c r="J65" s="34">
        <v>0</v>
      </c>
    </row>
    <row r="66" spans="2:10" x14ac:dyDescent="0.2">
      <c r="B66" s="4"/>
      <c r="C66" s="45" t="s">
        <v>62</v>
      </c>
      <c r="D66" s="46"/>
      <c r="E66" s="82">
        <v>7353025</v>
      </c>
      <c r="F66" s="83">
        <v>0</v>
      </c>
      <c r="G66" s="82">
        <v>7353025</v>
      </c>
      <c r="H66" s="82">
        <v>7726002</v>
      </c>
      <c r="I66" s="82">
        <v>7726002</v>
      </c>
      <c r="J66" s="82">
        <v>372977</v>
      </c>
    </row>
    <row r="67" spans="2:10" x14ac:dyDescent="0.2">
      <c r="B67" s="4"/>
      <c r="C67" s="5"/>
      <c r="D67" s="8" t="s">
        <v>63</v>
      </c>
      <c r="E67" s="34">
        <v>0</v>
      </c>
      <c r="F67" s="35">
        <v>0</v>
      </c>
      <c r="G67" s="34">
        <v>0</v>
      </c>
      <c r="H67" s="34">
        <v>0</v>
      </c>
      <c r="I67" s="34">
        <v>0</v>
      </c>
      <c r="J67" s="34">
        <v>0</v>
      </c>
    </row>
    <row r="68" spans="2:10" x14ac:dyDescent="0.2">
      <c r="B68" s="4"/>
      <c r="C68" s="5"/>
      <c r="D68" s="6" t="s">
        <v>64</v>
      </c>
      <c r="E68" s="34">
        <v>7353025</v>
      </c>
      <c r="F68" s="35">
        <v>0</v>
      </c>
      <c r="G68" s="34">
        <v>7353025</v>
      </c>
      <c r="H68" s="34">
        <v>7726002</v>
      </c>
      <c r="I68" s="34">
        <v>7726002</v>
      </c>
      <c r="J68" s="34">
        <v>372977</v>
      </c>
    </row>
    <row r="69" spans="2:10" x14ac:dyDescent="0.2">
      <c r="B69" s="7"/>
      <c r="C69" s="47" t="s">
        <v>65</v>
      </c>
      <c r="D69" s="48"/>
      <c r="E69" s="34">
        <v>0</v>
      </c>
      <c r="F69" s="35">
        <v>0</v>
      </c>
      <c r="G69" s="34">
        <v>0</v>
      </c>
      <c r="H69" s="34">
        <v>0</v>
      </c>
      <c r="I69" s="34">
        <v>0</v>
      </c>
      <c r="J69" s="34">
        <v>0</v>
      </c>
    </row>
    <row r="70" spans="2:10" x14ac:dyDescent="0.2">
      <c r="B70" s="7"/>
      <c r="C70" s="45" t="s">
        <v>66</v>
      </c>
      <c r="D70" s="46"/>
      <c r="E70" s="34">
        <v>0</v>
      </c>
      <c r="F70" s="35">
        <v>0</v>
      </c>
      <c r="G70" s="34">
        <v>0</v>
      </c>
      <c r="H70" s="34">
        <v>0</v>
      </c>
      <c r="I70" s="34">
        <v>0</v>
      </c>
      <c r="J70" s="34">
        <v>0</v>
      </c>
    </row>
    <row r="71" spans="2:10" x14ac:dyDescent="0.2">
      <c r="B71" s="4"/>
      <c r="C71" s="45"/>
      <c r="D71" s="46"/>
      <c r="E71" s="34"/>
      <c r="F71" s="35"/>
      <c r="G71" s="34"/>
      <c r="H71" s="34"/>
      <c r="I71" s="34"/>
      <c r="J71" s="34"/>
    </row>
    <row r="72" spans="2:10" x14ac:dyDescent="0.2">
      <c r="B72" s="49" t="s">
        <v>67</v>
      </c>
      <c r="C72" s="39"/>
      <c r="D72" s="40"/>
      <c r="E72" s="82">
        <v>38669858927</v>
      </c>
      <c r="F72" s="83">
        <v>2927232599</v>
      </c>
      <c r="G72" s="82">
        <v>41597091526</v>
      </c>
      <c r="H72" s="82">
        <v>32353146890</v>
      </c>
      <c r="I72" s="82">
        <v>32353146890</v>
      </c>
      <c r="J72" s="82">
        <v>-6316712037</v>
      </c>
    </row>
    <row r="73" spans="2:10" x14ac:dyDescent="0.2">
      <c r="B73" s="4"/>
      <c r="C73" s="45"/>
      <c r="D73" s="46"/>
      <c r="E73" s="34"/>
      <c r="F73" s="35"/>
      <c r="G73" s="34"/>
      <c r="H73" s="34"/>
      <c r="I73" s="34"/>
      <c r="J73" s="34"/>
    </row>
    <row r="74" spans="2:10" x14ac:dyDescent="0.2">
      <c r="B74" s="49" t="s">
        <v>68</v>
      </c>
      <c r="C74" s="39"/>
      <c r="D74" s="40"/>
      <c r="E74" s="34">
        <v>0</v>
      </c>
      <c r="F74" s="35">
        <v>0</v>
      </c>
      <c r="G74" s="34">
        <v>0</v>
      </c>
      <c r="H74" s="34">
        <v>0</v>
      </c>
      <c r="I74" s="34">
        <v>0</v>
      </c>
      <c r="J74" s="34">
        <v>0</v>
      </c>
    </row>
    <row r="75" spans="2:10" x14ac:dyDescent="0.2">
      <c r="B75" s="4"/>
      <c r="C75" s="45" t="s">
        <v>69</v>
      </c>
      <c r="D75" s="46"/>
      <c r="E75" s="34">
        <v>0</v>
      </c>
      <c r="F75" s="35">
        <v>0</v>
      </c>
      <c r="G75" s="34">
        <v>0</v>
      </c>
      <c r="H75" s="34">
        <v>0</v>
      </c>
      <c r="I75" s="34">
        <v>0</v>
      </c>
      <c r="J75" s="34">
        <v>0</v>
      </c>
    </row>
    <row r="76" spans="2:10" x14ac:dyDescent="0.2">
      <c r="B76" s="4"/>
      <c r="C76" s="45"/>
      <c r="D76" s="46"/>
      <c r="E76" s="34"/>
      <c r="F76" s="35"/>
      <c r="G76" s="34"/>
      <c r="H76" s="34"/>
      <c r="I76" s="34"/>
      <c r="J76" s="34"/>
    </row>
    <row r="77" spans="2:10" x14ac:dyDescent="0.2">
      <c r="B77" s="49" t="s">
        <v>70</v>
      </c>
      <c r="C77" s="39"/>
      <c r="D77" s="40"/>
      <c r="E77" s="82">
        <v>70017541440</v>
      </c>
      <c r="F77" s="83">
        <v>4794371762</v>
      </c>
      <c r="G77" s="82">
        <v>74811913202</v>
      </c>
      <c r="H77" s="82">
        <v>58250891981</v>
      </c>
      <c r="I77" s="82">
        <v>58250891981</v>
      </c>
      <c r="J77" s="82">
        <v>-11766649459</v>
      </c>
    </row>
    <row r="78" spans="2:10" x14ac:dyDescent="0.2">
      <c r="B78" s="4"/>
      <c r="C78" s="45"/>
      <c r="D78" s="46"/>
      <c r="E78" s="34"/>
      <c r="F78" s="35"/>
      <c r="G78" s="34"/>
      <c r="H78" s="34"/>
      <c r="I78" s="34"/>
      <c r="J78" s="34"/>
    </row>
    <row r="79" spans="2:10" x14ac:dyDescent="0.2">
      <c r="B79" s="4"/>
      <c r="C79" s="39" t="s">
        <v>71</v>
      </c>
      <c r="D79" s="40"/>
      <c r="E79" s="34"/>
      <c r="F79" s="35"/>
      <c r="G79" s="34"/>
      <c r="H79" s="34"/>
      <c r="I79" s="34"/>
      <c r="J79" s="34"/>
    </row>
    <row r="80" spans="2:10" ht="21.75" customHeight="1" x14ac:dyDescent="0.2">
      <c r="B80" s="4"/>
      <c r="C80" s="41" t="s">
        <v>72</v>
      </c>
      <c r="D80" s="42"/>
      <c r="E80" s="34">
        <v>0</v>
      </c>
      <c r="F80" s="35">
        <v>0</v>
      </c>
      <c r="G80" s="34">
        <v>0</v>
      </c>
      <c r="H80" s="34">
        <v>0</v>
      </c>
      <c r="I80" s="34">
        <v>0</v>
      </c>
      <c r="J80" s="34">
        <v>0</v>
      </c>
    </row>
    <row r="81" spans="2:10" ht="27" customHeight="1" x14ac:dyDescent="0.2">
      <c r="B81" s="4"/>
      <c r="C81" s="41" t="s">
        <v>73</v>
      </c>
      <c r="D81" s="42"/>
      <c r="E81" s="34">
        <v>0</v>
      </c>
      <c r="F81" s="35">
        <v>0</v>
      </c>
      <c r="G81" s="34">
        <v>0</v>
      </c>
      <c r="H81" s="34">
        <v>0</v>
      </c>
      <c r="I81" s="34">
        <v>0</v>
      </c>
      <c r="J81" s="34">
        <v>0</v>
      </c>
    </row>
    <row r="82" spans="2:10" x14ac:dyDescent="0.2">
      <c r="B82" s="4"/>
      <c r="C82" s="39" t="s">
        <v>74</v>
      </c>
      <c r="D82" s="40"/>
      <c r="E82" s="34">
        <v>0</v>
      </c>
      <c r="F82" s="35">
        <v>0</v>
      </c>
      <c r="G82" s="34">
        <v>0</v>
      </c>
      <c r="H82" s="34">
        <v>0</v>
      </c>
      <c r="I82" s="34">
        <v>0</v>
      </c>
      <c r="J82" s="34">
        <v>0</v>
      </c>
    </row>
    <row r="83" spans="2:10" ht="13.5" thickBot="1" x14ac:dyDescent="0.25">
      <c r="B83" s="9"/>
      <c r="C83" s="43"/>
      <c r="D83" s="44"/>
      <c r="E83" s="29"/>
      <c r="F83" s="30"/>
      <c r="G83" s="31"/>
      <c r="H83" s="31"/>
      <c r="I83" s="31"/>
      <c r="J83" s="31"/>
    </row>
    <row r="84" spans="2:10" x14ac:dyDescent="0.2">
      <c r="B84" s="10"/>
      <c r="C84" s="10"/>
      <c r="D84" s="10"/>
      <c r="E84" s="10"/>
      <c r="F84" s="10"/>
      <c r="G84" s="10"/>
      <c r="H84" s="13"/>
      <c r="I84" s="10"/>
      <c r="J84" s="10"/>
    </row>
    <row r="86" spans="2:10" x14ac:dyDescent="0.2">
      <c r="E86" s="11"/>
    </row>
    <row r="87" spans="2:10" x14ac:dyDescent="0.2">
      <c r="F87" s="11"/>
    </row>
  </sheetData>
  <mergeCells count="50">
    <mergeCell ref="B3:J3"/>
    <mergeCell ref="B4:J4"/>
    <mergeCell ref="B5:J5"/>
    <mergeCell ref="B7:J7"/>
    <mergeCell ref="E8:I8"/>
    <mergeCell ref="J8:J10"/>
    <mergeCell ref="E9:E10"/>
    <mergeCell ref="F9:F10"/>
    <mergeCell ref="C18:D18"/>
    <mergeCell ref="G9:G10"/>
    <mergeCell ref="H9:H10"/>
    <mergeCell ref="I9:I10"/>
    <mergeCell ref="B10:D10"/>
    <mergeCell ref="B11:D11"/>
    <mergeCell ref="B12:D12"/>
    <mergeCell ref="C13:D13"/>
    <mergeCell ref="C14:D14"/>
    <mergeCell ref="C15:D15"/>
    <mergeCell ref="C16:D16"/>
    <mergeCell ref="C17:D17"/>
    <mergeCell ref="B8:D9"/>
    <mergeCell ref="C52:D52"/>
    <mergeCell ref="C19:D19"/>
    <mergeCell ref="B20:B21"/>
    <mergeCell ref="C20:D20"/>
    <mergeCell ref="C21:D21"/>
    <mergeCell ref="C33:D33"/>
    <mergeCell ref="C42:D42"/>
    <mergeCell ref="B46:D46"/>
    <mergeCell ref="B47:D47"/>
    <mergeCell ref="B48:D48"/>
    <mergeCell ref="B49:D49"/>
    <mergeCell ref="B51:D51"/>
    <mergeCell ref="C78:D78"/>
    <mergeCell ref="C61:D61"/>
    <mergeCell ref="C66:D66"/>
    <mergeCell ref="C69:D69"/>
    <mergeCell ref="C70:D70"/>
    <mergeCell ref="C71:D71"/>
    <mergeCell ref="B72:D72"/>
    <mergeCell ref="C73:D73"/>
    <mergeCell ref="B74:D74"/>
    <mergeCell ref="C75:D75"/>
    <mergeCell ref="C76:D76"/>
    <mergeCell ref="B77:D77"/>
    <mergeCell ref="C79:D79"/>
    <mergeCell ref="C80:D80"/>
    <mergeCell ref="C81:D81"/>
    <mergeCell ref="C82:D82"/>
    <mergeCell ref="C83:D83"/>
  </mergeCells>
  <printOptions horizontalCentered="1"/>
  <pageMargins left="0" right="0" top="0" bottom="0" header="0.31496062992125984" footer="0.31496062992125984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5"/>
  <sheetViews>
    <sheetView topLeftCell="A4" zoomScale="80" zoomScaleNormal="80" workbookViewId="0">
      <selection activeCell="A19" sqref="A19"/>
    </sheetView>
  </sheetViews>
  <sheetFormatPr baseColWidth="10" defaultColWidth="36.42578125" defaultRowHeight="12.75" x14ac:dyDescent="0.2"/>
  <cols>
    <col min="1" max="1" width="60" bestFit="1" customWidth="1"/>
    <col min="2" max="2" width="17.42578125" bestFit="1" customWidth="1"/>
    <col min="3" max="3" width="29.28515625" bestFit="1" customWidth="1"/>
    <col min="4" max="4" width="17.42578125" bestFit="1" customWidth="1"/>
    <col min="5" max="5" width="17.140625" bestFit="1" customWidth="1"/>
    <col min="6" max="6" width="21.5703125" bestFit="1" customWidth="1"/>
    <col min="7" max="7" width="18.140625" bestFit="1" customWidth="1"/>
  </cols>
  <sheetData>
    <row r="2" spans="1:7" x14ac:dyDescent="0.2">
      <c r="A2" s="22"/>
      <c r="B2" s="23" t="str">
        <f>[1]!BexGetCellData("00O2TQ2O5Z7FJGG3WNRY95GUJ","","DP_3")</f>
        <v xml:space="preserve"> Estimado</v>
      </c>
      <c r="C2" s="23" t="str">
        <f>[1]!BexGetCellData("00O2TQ2O5Z7FJGG3WNRY95N63","","DP_3")</f>
        <v xml:space="preserve"> Ampliaciones y Reducciones</v>
      </c>
      <c r="D2" s="23" t="str">
        <f>[1]!BexGetCellData("00O2TQ2O5Z7FJGG3WNRY95THN","","DP_3")</f>
        <v>Modificado</v>
      </c>
      <c r="E2" s="23" t="str">
        <f>[1]!BexGetCellData("00O2TQ2O5Z7FJGG3WNRY95ZT7","","DP_3")</f>
        <v>Devengado</v>
      </c>
      <c r="F2" s="23" t="str">
        <f>[1]!BexGetCellData("00O2TQ2O5Z7FN7M9BTIZBOZ6Y","","DP_3")</f>
        <v>Ingreso Recaudado</v>
      </c>
      <c r="G2" s="23" t="str">
        <f>[1]!BexGetCellData("00O2TQ2O5Z7FJGG3WNRY96CGB","","DP_3")</f>
        <v>Diferencia (e)</v>
      </c>
    </row>
    <row r="3" spans="1:7" x14ac:dyDescent="0.2">
      <c r="A3" s="23" t="str">
        <f>[1]!BexGetCellData("","00O2TQ2O5Z7FJGG1WKEQUXCR7","DP_3")</f>
        <v>Ingresos de Libre Disposición</v>
      </c>
      <c r="B3" s="24">
        <f>[1]!BexGetCellData("00O2TQ2O5Z7FJGG3WNRY95GUJ","00O2TQ2O5Z7FJGG1WKEQUXCR7","DP_3")</f>
        <v>0</v>
      </c>
      <c r="C3" s="24">
        <f>[1]!BexGetCellData("00O2TQ2O5Z7FJGG3WNRY95N63","00O2TQ2O5Z7FJGG1WKEQUXCR7","DP_3")</f>
        <v>0</v>
      </c>
      <c r="D3" s="24">
        <f>[1]!BexGetCellData("00O2TQ2O5Z7FJGG3WNRY95THN","00O2TQ2O5Z7FJGG1WKEQUXCR7","DP_3")</f>
        <v>0</v>
      </c>
      <c r="E3" s="24">
        <f>[1]!BexGetCellData("00O2TQ2O5Z7FJGG3WNRY95ZT7","00O2TQ2O5Z7FJGG1WKEQUXCR7","DP_3")</f>
        <v>0</v>
      </c>
      <c r="F3" s="24">
        <f>[1]!BexGetCellData("00O2TQ2O5Z7FN7M9BTIZBOZ6Y","00O2TQ2O5Z7FJGG1WKEQUXCR7","DP_3")</f>
        <v>0</v>
      </c>
      <c r="G3" s="24">
        <f>[1]!BexGetCellData("00O2TQ2O5Z7FJGG3WNRY96CGB","00O2TQ2O5Z7FJGG1WKEQUXCR7","DP_3")</f>
        <v>0</v>
      </c>
    </row>
    <row r="4" spans="1:7" x14ac:dyDescent="0.2">
      <c r="A4" s="23" t="str">
        <f>[1]!BexGetCellData("","00O2TQ2O5Z7FJGG1WKEQUXJ2R","DP_3")</f>
        <v>A. Impuestos</v>
      </c>
      <c r="B4" s="24">
        <f>[1]!BexGetCellData("00O2TQ2O5Z7FJGG3WNRY95GUJ","00O2TQ2O5Z7FJGG1WKEQUXJ2R","DP_3")</f>
        <v>0</v>
      </c>
      <c r="C4" s="24">
        <f>[1]!BexGetCellData("00O2TQ2O5Z7FJGG3WNRY95N63","00O2TQ2O5Z7FJGG1WKEQUXJ2R","DP_3")</f>
        <v>0</v>
      </c>
      <c r="D4" s="24">
        <f>[1]!BexGetCellData("00O2TQ2O5Z7FJGG3WNRY95THN","00O2TQ2O5Z7FJGG1WKEQUXJ2R","DP_3")</f>
        <v>0</v>
      </c>
      <c r="E4" s="24">
        <f>[1]!BexGetCellData("00O2TQ2O5Z7FJGG3WNRY95ZT7","00O2TQ2O5Z7FJGG1WKEQUXJ2R","DP_3")</f>
        <v>0</v>
      </c>
      <c r="F4" s="24">
        <f>[1]!BexGetCellData("00O2TQ2O5Z7FN7M9BTIZBOZ6Y","00O2TQ2O5Z7FJGG1WKEQUXJ2R","DP_3")</f>
        <v>0</v>
      </c>
      <c r="G4" s="24">
        <f>[1]!BexGetCellData("00O2TQ2O5Z7FJGG3WNRY96CGB","00O2TQ2O5Z7FJGG1WKEQUXJ2R","DP_3")</f>
        <v>0</v>
      </c>
    </row>
    <row r="5" spans="1:7" x14ac:dyDescent="0.2">
      <c r="A5" s="23" t="str">
        <f>[1]!BexGetCellData("","00O2TQ2O5Z7FJGG1WKEQUXPEB","DP_3")</f>
        <v>B. Cuotas y Aportaciones de Seguridad Social</v>
      </c>
      <c r="B5" s="24">
        <f>[1]!BexGetCellData("00O2TQ2O5Z7FJGG3WNRY95GUJ","00O2TQ2O5Z7FJGG1WKEQUXPEB","DP_3")</f>
        <v>0</v>
      </c>
      <c r="C5" s="24">
        <f>[1]!BexGetCellData("00O2TQ2O5Z7FJGG3WNRY95N63","00O2TQ2O5Z7FJGG1WKEQUXPEB","DP_3")</f>
        <v>0</v>
      </c>
      <c r="D5" s="24">
        <f>[1]!BexGetCellData("00O2TQ2O5Z7FJGG3WNRY95THN","00O2TQ2O5Z7FJGG1WKEQUXPEB","DP_3")</f>
        <v>0</v>
      </c>
      <c r="E5" s="24">
        <f>[1]!BexGetCellData("00O2TQ2O5Z7FJGG3WNRY95ZT7","00O2TQ2O5Z7FJGG1WKEQUXPEB","DP_3")</f>
        <v>0</v>
      </c>
      <c r="F5" s="24">
        <f>[1]!BexGetCellData("00O2TQ2O5Z7FN7M9BTIZBOZ6Y","00O2TQ2O5Z7FJGG1WKEQUXPEB","DP_3")</f>
        <v>0</v>
      </c>
      <c r="G5" s="24">
        <f>[1]!BexGetCellData("00O2TQ2O5Z7FJGG3WNRY96CGB","00O2TQ2O5Z7FJGG1WKEQUXPEB","DP_3")</f>
        <v>0</v>
      </c>
    </row>
    <row r="6" spans="1:7" x14ac:dyDescent="0.2">
      <c r="A6" s="23" t="str">
        <f>[1]!BexGetCellData("","00O2TQ2O5Z7FJGG1WKEQUXVPV","DP_3")</f>
        <v>C. Contribuciones de Mejoras</v>
      </c>
      <c r="B6" s="24">
        <f>[1]!BexGetCellData("00O2TQ2O5Z7FJGG3WNRY95GUJ","00O2TQ2O5Z7FJGG1WKEQUXVPV","DP_3")</f>
        <v>0</v>
      </c>
      <c r="C6" s="24">
        <f>[1]!BexGetCellData("00O2TQ2O5Z7FJGG3WNRY95N63","00O2TQ2O5Z7FJGG1WKEQUXVPV","DP_3")</f>
        <v>0</v>
      </c>
      <c r="D6" s="24">
        <f>[1]!BexGetCellData("00O2TQ2O5Z7FJGG3WNRY95THN","00O2TQ2O5Z7FJGG1WKEQUXVPV","DP_3")</f>
        <v>0</v>
      </c>
      <c r="E6" s="24">
        <f>[1]!BexGetCellData("00O2TQ2O5Z7FJGG3WNRY95ZT7","00O2TQ2O5Z7FJGG1WKEQUXVPV","DP_3")</f>
        <v>0</v>
      </c>
      <c r="F6" s="24">
        <f>[1]!BexGetCellData("00O2TQ2O5Z7FN7M9BTIZBOZ6Y","00O2TQ2O5Z7FJGG1WKEQUXVPV","DP_3")</f>
        <v>0</v>
      </c>
      <c r="G6" s="24">
        <f>[1]!BexGetCellData("00O2TQ2O5Z7FJGG3WNRY96CGB","00O2TQ2O5Z7FJGG1WKEQUXVPV","DP_3")</f>
        <v>0</v>
      </c>
    </row>
    <row r="7" spans="1:7" x14ac:dyDescent="0.2">
      <c r="A7" s="23" t="str">
        <f>[1]!BexGetCellData("","00O2TQ2O5Z7FJGG1WKEQUY21F","DP_3")</f>
        <v>D. Derechos</v>
      </c>
      <c r="B7" s="24">
        <f>[1]!BexGetCellData("00O2TQ2O5Z7FJGG3WNRY95GUJ","00O2TQ2O5Z7FJGG1WKEQUY21F","DP_3")</f>
        <v>0</v>
      </c>
      <c r="C7" s="24">
        <f>[1]!BexGetCellData("00O2TQ2O5Z7FJGG3WNRY95N63","00O2TQ2O5Z7FJGG1WKEQUY21F","DP_3")</f>
        <v>0</v>
      </c>
      <c r="D7" s="24">
        <f>[1]!BexGetCellData("00O2TQ2O5Z7FJGG3WNRY95THN","00O2TQ2O5Z7FJGG1WKEQUY21F","DP_3")</f>
        <v>0</v>
      </c>
      <c r="E7" s="24">
        <f>[1]!BexGetCellData("00O2TQ2O5Z7FJGG3WNRY95ZT7","00O2TQ2O5Z7FJGG1WKEQUY21F","DP_3")</f>
        <v>0</v>
      </c>
      <c r="F7" s="24">
        <f>[1]!BexGetCellData("00O2TQ2O5Z7FN7M9BTIZBOZ6Y","00O2TQ2O5Z7FJGG1WKEQUY21F","DP_3")</f>
        <v>0</v>
      </c>
      <c r="G7" s="24">
        <f>[1]!BexGetCellData("00O2TQ2O5Z7FJGG3WNRY96CGB","00O2TQ2O5Z7FJGG1WKEQUY21F","DP_3")</f>
        <v>0</v>
      </c>
    </row>
    <row r="8" spans="1:7" x14ac:dyDescent="0.2">
      <c r="A8" s="23" t="str">
        <f>[1]!BexGetCellData("","00O2TQ2O5Z7FJGG1WKEQUY8CZ","DP_3")</f>
        <v>E. Productos</v>
      </c>
      <c r="B8" s="24">
        <f>[1]!BexGetCellData("00O2TQ2O5Z7FJGG3WNRY95GUJ","00O2TQ2O5Z7FJGG1WKEQUY8CZ","DP_3")</f>
        <v>0</v>
      </c>
      <c r="C8" s="24">
        <f>[1]!BexGetCellData("00O2TQ2O5Z7FJGG3WNRY95N63","00O2TQ2O5Z7FJGG1WKEQUY8CZ","DP_3")</f>
        <v>0</v>
      </c>
      <c r="D8" s="24">
        <f>[1]!BexGetCellData("00O2TQ2O5Z7FJGG3WNRY95THN","00O2TQ2O5Z7FJGG1WKEQUY8CZ","DP_3")</f>
        <v>0</v>
      </c>
      <c r="E8" s="24">
        <f>[1]!BexGetCellData("00O2TQ2O5Z7FJGG3WNRY95ZT7","00O2TQ2O5Z7FJGG1WKEQUY8CZ","DP_3")</f>
        <v>0</v>
      </c>
      <c r="F8" s="24">
        <f>[1]!BexGetCellData("00O2TQ2O5Z7FN7M9BTIZBOZ6Y","00O2TQ2O5Z7FJGG1WKEQUY8CZ","DP_3")</f>
        <v>0</v>
      </c>
      <c r="G8" s="24">
        <f>[1]!BexGetCellData("00O2TQ2O5Z7FJGG3WNRY96CGB","00O2TQ2O5Z7FJGG1WKEQUY8CZ","DP_3")</f>
        <v>0</v>
      </c>
    </row>
    <row r="9" spans="1:7" x14ac:dyDescent="0.2">
      <c r="A9" s="23" t="str">
        <f>[1]!BexGetCellData("","00O2TQ2O5Z7FJGG1WKEQUYEOJ","DP_3")</f>
        <v>F. Aprovechamientos</v>
      </c>
      <c r="B9" s="24">
        <f>[1]!BexGetCellData("00O2TQ2O5Z7FJGG3WNRY95GUJ","00O2TQ2O5Z7FJGG1WKEQUYEOJ","DP_3")</f>
        <v>0</v>
      </c>
      <c r="C9" s="24">
        <f>[1]!BexGetCellData("00O2TQ2O5Z7FJGG3WNRY95N63","00O2TQ2O5Z7FJGG1WKEQUYEOJ","DP_3")</f>
        <v>0</v>
      </c>
      <c r="D9" s="24">
        <f>[1]!BexGetCellData("00O2TQ2O5Z7FJGG3WNRY95THN","00O2TQ2O5Z7FJGG1WKEQUYEOJ","DP_3")</f>
        <v>0</v>
      </c>
      <c r="E9" s="24">
        <f>[1]!BexGetCellData("00O2TQ2O5Z7FJGG3WNRY95ZT7","00O2TQ2O5Z7FJGG1WKEQUYEOJ","DP_3")</f>
        <v>0</v>
      </c>
      <c r="F9" s="24">
        <f>[1]!BexGetCellData("00O2TQ2O5Z7FN7M9BTIZBOZ6Y","00O2TQ2O5Z7FJGG1WKEQUYEOJ","DP_3")</f>
        <v>0</v>
      </c>
      <c r="G9" s="24">
        <f>[1]!BexGetCellData("00O2TQ2O5Z7FJGG3WNRY96CGB","00O2TQ2O5Z7FJGG1WKEQUYEOJ","DP_3")</f>
        <v>0</v>
      </c>
    </row>
    <row r="10" spans="1:7" x14ac:dyDescent="0.2">
      <c r="A10" s="23" t="str">
        <f>[1]!BexGetCellData("","00O2TQ2O5Z7FJGG1WKEQUYL03","DP_3")</f>
        <v>G. Ingresos por Ventas de Bienes y Servicios</v>
      </c>
      <c r="B10" s="24">
        <f>[1]!BexGetCellData("00O2TQ2O5Z7FJGG3WNRY95GUJ","00O2TQ2O5Z7FJGG1WKEQUYL03","DP_3")</f>
        <v>0</v>
      </c>
      <c r="C10" s="24">
        <f>[1]!BexGetCellData("00O2TQ2O5Z7FJGG3WNRY95N63","00O2TQ2O5Z7FJGG1WKEQUYL03","DP_3")</f>
        <v>0</v>
      </c>
      <c r="D10" s="24">
        <f>[1]!BexGetCellData("00O2TQ2O5Z7FJGG3WNRY95THN","00O2TQ2O5Z7FJGG1WKEQUYL03","DP_3")</f>
        <v>0</v>
      </c>
      <c r="E10" s="24">
        <f>[1]!BexGetCellData("00O2TQ2O5Z7FJGG3WNRY95ZT7","00O2TQ2O5Z7FJGG1WKEQUYL03","DP_3")</f>
        <v>0</v>
      </c>
      <c r="F10" s="24">
        <f>[1]!BexGetCellData("00O2TQ2O5Z7FN7M9BTIZBOZ6Y","00O2TQ2O5Z7FJGG1WKEQUYL03","DP_3")</f>
        <v>0</v>
      </c>
      <c r="G10" s="24">
        <f>[1]!BexGetCellData("00O2TQ2O5Z7FJGG3WNRY96CGB","00O2TQ2O5Z7FJGG1WKEQUYL03","DP_3")</f>
        <v>0</v>
      </c>
    </row>
    <row r="11" spans="1:7" x14ac:dyDescent="0.2">
      <c r="A11" s="23" t="str">
        <f>[1]!BexGetCellData("","00O2TQ2O5Z7FJGG1WKEQUYXN7","DP_3")</f>
        <v>H. Participaciones</v>
      </c>
      <c r="B11" s="24">
        <f>[1]!BexGetCellData("00O2TQ2O5Z7FJGG3WNRY95GUJ","00O2TQ2O5Z7FJGG1WKEQUYXN7","DP_3")</f>
        <v>0</v>
      </c>
      <c r="C11" s="24">
        <f>[1]!BexGetCellData("00O2TQ2O5Z7FJGG3WNRY95N63","00O2TQ2O5Z7FJGG1WKEQUYXN7","DP_3")</f>
        <v>0</v>
      </c>
      <c r="D11" s="24">
        <f>[1]!BexGetCellData("00O2TQ2O5Z7FJGG3WNRY95THN","00O2TQ2O5Z7FJGG1WKEQUYXN7","DP_3")</f>
        <v>0</v>
      </c>
      <c r="E11" s="24">
        <f>[1]!BexGetCellData("00O2TQ2O5Z7FJGG3WNRY95ZT7","00O2TQ2O5Z7FJGG1WKEQUYXN7","DP_3")</f>
        <v>0</v>
      </c>
      <c r="F11" s="24">
        <f>[1]!BexGetCellData("00O2TQ2O5Z7FN7M9BTIZBOZ6Y","00O2TQ2O5Z7FJGG1WKEQUYXN7","DP_3")</f>
        <v>0</v>
      </c>
      <c r="G11" s="24">
        <f>[1]!BexGetCellData("00O2TQ2O5Z7FJGG3WNRY96CGB","00O2TQ2O5Z7FJGG1WKEQUYXN7","DP_3")</f>
        <v>0</v>
      </c>
    </row>
    <row r="12" spans="1:7" x14ac:dyDescent="0.2">
      <c r="A12" s="23" t="str">
        <f>[1]!BexGetCellData("","00O2TQ2O5Z7FJGG1WKEQUYRBN","DP_3")</f>
        <v>(H=h1+h2+h3+h4+h5+h6+h7+h8+h9+h10+h11)</v>
      </c>
      <c r="B12" s="24">
        <f>[1]!BexGetCellData("00O2TQ2O5Z7FJGG3WNRY95GUJ","00O2TQ2O5Z7FJGG1WKEQUYRBN","DP_3")</f>
        <v>0</v>
      </c>
      <c r="C12" s="24">
        <f>[1]!BexGetCellData("00O2TQ2O5Z7FJGG3WNRY95N63","00O2TQ2O5Z7FJGG1WKEQUYRBN","DP_3")</f>
        <v>0</v>
      </c>
      <c r="D12" s="24">
        <f>[1]!BexGetCellData("00O2TQ2O5Z7FJGG3WNRY95THN","00O2TQ2O5Z7FJGG1WKEQUYRBN","DP_3")</f>
        <v>0</v>
      </c>
      <c r="E12" s="24">
        <f>[1]!BexGetCellData("00O2TQ2O5Z7FJGG3WNRY95ZT7","00O2TQ2O5Z7FJGG1WKEQUYRBN","DP_3")</f>
        <v>0</v>
      </c>
      <c r="F12" s="24">
        <f>[1]!BexGetCellData("00O2TQ2O5Z7FN7M9BTIZBOZ6Y","00O2TQ2O5Z7FJGG1WKEQUYRBN","DP_3")</f>
        <v>0</v>
      </c>
      <c r="G12" s="24">
        <f>[1]!BexGetCellData("00O2TQ2O5Z7FJGG3WNRY96CGB","00O2TQ2O5Z7FJGG1WKEQUYRBN","DP_3")</f>
        <v>0</v>
      </c>
    </row>
    <row r="13" spans="1:7" x14ac:dyDescent="0.2">
      <c r="A13" s="23" t="str">
        <f>[1]!BexGetCellData("","00O2TQ2O5Z7FJGG1WKEQUZ3YR","DP_3")</f>
        <v>h1) Fondo General de Participaciones</v>
      </c>
      <c r="B13" s="24">
        <f>[1]!BexGetCellData("00O2TQ2O5Z7FJGG3WNRY95GUJ","00O2TQ2O5Z7FJGG1WKEQUZ3YR","DP_3")</f>
        <v>0</v>
      </c>
      <c r="C13" s="24">
        <f>[1]!BexGetCellData("00O2TQ2O5Z7FJGG3WNRY95N63","00O2TQ2O5Z7FJGG1WKEQUZ3YR","DP_3")</f>
        <v>0</v>
      </c>
      <c r="D13" s="24">
        <f>[1]!BexGetCellData("00O2TQ2O5Z7FJGG3WNRY95THN","00O2TQ2O5Z7FJGG1WKEQUZ3YR","DP_3")</f>
        <v>0</v>
      </c>
      <c r="E13" s="24">
        <f>[1]!BexGetCellData("00O2TQ2O5Z7FJGG3WNRY95ZT7","00O2TQ2O5Z7FJGG1WKEQUZ3YR","DP_3")</f>
        <v>0</v>
      </c>
      <c r="F13" s="24">
        <f>[1]!BexGetCellData("00O2TQ2O5Z7FN7M9BTIZBOZ6Y","00O2TQ2O5Z7FJGG1WKEQUZ3YR","DP_3")</f>
        <v>0</v>
      </c>
      <c r="G13" s="24">
        <f>[1]!BexGetCellData("00O2TQ2O5Z7FJGG3WNRY96CGB","00O2TQ2O5Z7FJGG1WKEQUZ3YR","DP_3")</f>
        <v>0</v>
      </c>
    </row>
    <row r="14" spans="1:7" x14ac:dyDescent="0.2">
      <c r="A14" s="23" t="str">
        <f>[1]!BexGetCellData("","00O2TQ2O5Z7FJGG1WKEQUZAAB","DP_3")</f>
        <v>h2) Fondo de Fomento Municipal</v>
      </c>
      <c r="B14" s="24">
        <f>[1]!BexGetCellData("00O2TQ2O5Z7FJGG3WNRY95GUJ","00O2TQ2O5Z7FJGG1WKEQUZAAB","DP_3")</f>
        <v>0</v>
      </c>
      <c r="C14" s="24">
        <f>[1]!BexGetCellData("00O2TQ2O5Z7FJGG3WNRY95N63","00O2TQ2O5Z7FJGG1WKEQUZAAB","DP_3")</f>
        <v>0</v>
      </c>
      <c r="D14" s="24">
        <f>[1]!BexGetCellData("00O2TQ2O5Z7FJGG3WNRY95THN","00O2TQ2O5Z7FJGG1WKEQUZAAB","DP_3")</f>
        <v>0</v>
      </c>
      <c r="E14" s="24">
        <f>[1]!BexGetCellData("00O2TQ2O5Z7FJGG3WNRY95ZT7","00O2TQ2O5Z7FJGG1WKEQUZAAB","DP_3")</f>
        <v>0</v>
      </c>
      <c r="F14" s="24">
        <f>[1]!BexGetCellData("00O2TQ2O5Z7FN7M9BTIZBOZ6Y","00O2TQ2O5Z7FJGG1WKEQUZAAB","DP_3")</f>
        <v>0</v>
      </c>
      <c r="G14" s="24">
        <f>[1]!BexGetCellData("00O2TQ2O5Z7FJGG3WNRY96CGB","00O2TQ2O5Z7FJGG1WKEQUZAAB","DP_3")</f>
        <v>0</v>
      </c>
    </row>
    <row r="15" spans="1:7" x14ac:dyDescent="0.2">
      <c r="A15" s="23" t="str">
        <f>[1]!BexGetCellData("","00O2TQ2O5Z7FJGG1WKEQUZGLV","DP_3")</f>
        <v>h3) Fondo de Fiscalización y Recaudación</v>
      </c>
      <c r="B15" s="24">
        <f>[1]!BexGetCellData("00O2TQ2O5Z7FJGG3WNRY95GUJ","00O2TQ2O5Z7FJGG1WKEQUZGLV","DP_3")</f>
        <v>0</v>
      </c>
      <c r="C15" s="24">
        <f>[1]!BexGetCellData("00O2TQ2O5Z7FJGG3WNRY95N63","00O2TQ2O5Z7FJGG1WKEQUZGLV","DP_3")</f>
        <v>0</v>
      </c>
      <c r="D15" s="24">
        <f>[1]!BexGetCellData("00O2TQ2O5Z7FJGG3WNRY95THN","00O2TQ2O5Z7FJGG1WKEQUZGLV","DP_3")</f>
        <v>0</v>
      </c>
      <c r="E15" s="24">
        <f>[1]!BexGetCellData("00O2TQ2O5Z7FJGG3WNRY95ZT7","00O2TQ2O5Z7FJGG1WKEQUZGLV","DP_3")</f>
        <v>0</v>
      </c>
      <c r="F15" s="24">
        <f>[1]!BexGetCellData("00O2TQ2O5Z7FN7M9BTIZBOZ6Y","00O2TQ2O5Z7FJGG1WKEQUZGLV","DP_3")</f>
        <v>0</v>
      </c>
      <c r="G15" s="24">
        <f>[1]!BexGetCellData("00O2TQ2O5Z7FJGG3WNRY96CGB","00O2TQ2O5Z7FJGG1WKEQUZGLV","DP_3")</f>
        <v>0</v>
      </c>
    </row>
    <row r="16" spans="1:7" x14ac:dyDescent="0.2">
      <c r="A16" s="23" t="str">
        <f>[1]!BexGetCellData("","00O2TQ2O5Z7FJGG1WKEQUZMXF","DP_3")</f>
        <v>h4) Fondo de Compensación</v>
      </c>
      <c r="B16" s="24">
        <f>[1]!BexGetCellData("00O2TQ2O5Z7FJGG3WNRY95GUJ","00O2TQ2O5Z7FJGG1WKEQUZMXF","DP_3")</f>
        <v>0</v>
      </c>
      <c r="C16" s="24">
        <f>[1]!BexGetCellData("00O2TQ2O5Z7FJGG3WNRY95N63","00O2TQ2O5Z7FJGG1WKEQUZMXF","DP_3")</f>
        <v>0</v>
      </c>
      <c r="D16" s="24">
        <f>[1]!BexGetCellData("00O2TQ2O5Z7FJGG3WNRY95THN","00O2TQ2O5Z7FJGG1WKEQUZMXF","DP_3")</f>
        <v>0</v>
      </c>
      <c r="E16" s="24">
        <f>[1]!BexGetCellData("00O2TQ2O5Z7FJGG3WNRY95ZT7","00O2TQ2O5Z7FJGG1WKEQUZMXF","DP_3")</f>
        <v>0</v>
      </c>
      <c r="F16" s="24">
        <f>[1]!BexGetCellData("00O2TQ2O5Z7FN7M9BTIZBOZ6Y","00O2TQ2O5Z7FJGG1WKEQUZMXF","DP_3")</f>
        <v>0</v>
      </c>
      <c r="G16" s="24">
        <f>[1]!BexGetCellData("00O2TQ2O5Z7FJGG3WNRY96CGB","00O2TQ2O5Z7FJGG1WKEQUZMXF","DP_3")</f>
        <v>0</v>
      </c>
    </row>
    <row r="17" spans="1:7" x14ac:dyDescent="0.2">
      <c r="A17" s="23" t="str">
        <f>[1]!BexGetCellData("","00O2TQ2O5Z7DTSVQTXZHKKJ6Y","DP_3")</f>
        <v>h5) Fondo de Extracción de Hidrocarburos</v>
      </c>
      <c r="B17" s="24">
        <f>[1]!BexGetCellData("00O2TQ2O5Z7FJGG3WNRY95GUJ","00O2TQ2O5Z7DTSVQTXZHKKJ6Y","DP_3")</f>
        <v>0</v>
      </c>
      <c r="C17" s="24">
        <f>[1]!BexGetCellData("00O2TQ2O5Z7FJGG3WNRY95N63","00O2TQ2O5Z7DTSVQTXZHKKJ6Y","DP_3")</f>
        <v>0</v>
      </c>
      <c r="D17" s="24">
        <f>[1]!BexGetCellData("00O2TQ2O5Z7FJGG3WNRY95THN","00O2TQ2O5Z7DTSVQTXZHKKJ6Y","DP_3")</f>
        <v>0</v>
      </c>
      <c r="E17" s="24">
        <f>[1]!BexGetCellData("00O2TQ2O5Z7FJGG3WNRY95ZT7","00O2TQ2O5Z7DTSVQTXZHKKJ6Y","DP_3")</f>
        <v>0</v>
      </c>
      <c r="F17" s="24">
        <f>[1]!BexGetCellData("00O2TQ2O5Z7FN7M9BTIZBOZ6Y","00O2TQ2O5Z7DTSVQTXZHKKJ6Y","DP_3")</f>
        <v>0</v>
      </c>
      <c r="G17" s="24">
        <f>[1]!BexGetCellData("00O2TQ2O5Z7FJGG3WNRY96CGB","00O2TQ2O5Z7DTSVQTXZHKKJ6Y","DP_3")</f>
        <v>0</v>
      </c>
    </row>
    <row r="18" spans="1:7" x14ac:dyDescent="0.2">
      <c r="A18" s="23" t="str">
        <f>[1]!BexGetCellData("","00O2TQ2O5Z7FJGG3D3EGI926W","DP_3")</f>
        <v>h6) Impuesto Especial Sobre Producción y Servicios</v>
      </c>
      <c r="B18" s="24">
        <f>[1]!BexGetCellData("00O2TQ2O5Z7FJGG3WNRY95GUJ","00O2TQ2O5Z7FJGG3D3EGI926W","DP_3")</f>
        <v>0</v>
      </c>
      <c r="C18" s="24">
        <f>[1]!BexGetCellData("00O2TQ2O5Z7FJGG3WNRY95N63","00O2TQ2O5Z7FJGG3D3EGI926W","DP_3")</f>
        <v>0</v>
      </c>
      <c r="D18" s="24">
        <f>[1]!BexGetCellData("00O2TQ2O5Z7FJGG3WNRY95THN","00O2TQ2O5Z7FJGG3D3EGI926W","DP_3")</f>
        <v>0</v>
      </c>
      <c r="E18" s="24">
        <f>[1]!BexGetCellData("00O2TQ2O5Z7FJGG3WNRY95ZT7","00O2TQ2O5Z7FJGG3D3EGI926W","DP_3")</f>
        <v>0</v>
      </c>
      <c r="F18" s="24">
        <f>[1]!BexGetCellData("00O2TQ2O5Z7FN7M9BTIZBOZ6Y","00O2TQ2O5Z7FJGG3D3EGI926W","DP_3")</f>
        <v>0</v>
      </c>
      <c r="G18" s="24">
        <f>[1]!BexGetCellData("00O2TQ2O5Z7FJGG3WNRY96CGB","00O2TQ2O5Z7FJGG3D3EGI926W","DP_3")</f>
        <v>0</v>
      </c>
    </row>
    <row r="19" spans="1:7" x14ac:dyDescent="0.2">
      <c r="A19" s="23" t="str">
        <f>[1]!BexGetCellData("","00O2TQ2O5Z7DTSVQTXZHKKPII","DP_3")</f>
        <v>h7) 0.136% de la Recaudación Federal Participable</v>
      </c>
      <c r="B19" s="24">
        <f>[1]!BexGetCellData("00O2TQ2O5Z7FJGG3WNRY95GUJ","00O2TQ2O5Z7DTSVQTXZHKKPII","DP_3")</f>
        <v>0</v>
      </c>
      <c r="C19" s="24">
        <f>[1]!BexGetCellData("00O2TQ2O5Z7FJGG3WNRY95N63","00O2TQ2O5Z7DTSVQTXZHKKPII","DP_3")</f>
        <v>0</v>
      </c>
      <c r="D19" s="24">
        <f>[1]!BexGetCellData("00O2TQ2O5Z7FJGG3WNRY95THN","00O2TQ2O5Z7DTSVQTXZHKKPII","DP_3")</f>
        <v>0</v>
      </c>
      <c r="E19" s="24">
        <f>[1]!BexGetCellData("00O2TQ2O5Z7FJGG3WNRY95ZT7","00O2TQ2O5Z7DTSVQTXZHKKPII","DP_3")</f>
        <v>0</v>
      </c>
      <c r="F19" s="24">
        <f>[1]!BexGetCellData("00O2TQ2O5Z7FN7M9BTIZBOZ6Y","00O2TQ2O5Z7DTSVQTXZHKKPII","DP_3")</f>
        <v>0</v>
      </c>
      <c r="G19" s="24">
        <f>[1]!BexGetCellData("00O2TQ2O5Z7FJGG3WNRY96CGB","00O2TQ2O5Z7DTSVQTXZHKKPII","DP_3")</f>
        <v>0</v>
      </c>
    </row>
    <row r="20" spans="1:7" x14ac:dyDescent="0.2">
      <c r="A20" s="23" t="str">
        <f>[1]!BexGetCellData("","00O2TQ2O5Z7FJGG3D3EGI98IG","DP_3")</f>
        <v>h8) 3.17% Sobre Extracción de Petróleo</v>
      </c>
      <c r="B20" s="24">
        <f>[1]!BexGetCellData("00O2TQ2O5Z7FJGG3WNRY95GUJ","00O2TQ2O5Z7FJGG3D3EGI98IG","DP_3")</f>
        <v>0</v>
      </c>
      <c r="C20" s="24">
        <f>[1]!BexGetCellData("00O2TQ2O5Z7FJGG3WNRY95N63","00O2TQ2O5Z7FJGG3D3EGI98IG","DP_3")</f>
        <v>0</v>
      </c>
      <c r="D20" s="24">
        <f>[1]!BexGetCellData("00O2TQ2O5Z7FJGG3WNRY95THN","00O2TQ2O5Z7FJGG3D3EGI98IG","DP_3")</f>
        <v>0</v>
      </c>
      <c r="E20" s="24">
        <f>[1]!BexGetCellData("00O2TQ2O5Z7FJGG3WNRY95ZT7","00O2TQ2O5Z7FJGG3D3EGI98IG","DP_3")</f>
        <v>0</v>
      </c>
      <c r="F20" s="24">
        <f>[1]!BexGetCellData("00O2TQ2O5Z7FN7M9BTIZBOZ6Y","00O2TQ2O5Z7FJGG3D3EGI98IG","DP_3")</f>
        <v>0</v>
      </c>
      <c r="G20" s="24">
        <f>[1]!BexGetCellData("00O2TQ2O5Z7FJGG3WNRY96CGB","00O2TQ2O5Z7FJGG3D3EGI98IG","DP_3")</f>
        <v>0</v>
      </c>
    </row>
    <row r="21" spans="1:7" x14ac:dyDescent="0.2">
      <c r="A21" s="23" t="str">
        <f>[1]!BexGetCellData("","00O2TQ2O5Z7FJGG3D3EGI9EU0","DP_3")</f>
        <v>h9) Gasolinas y Diésel</v>
      </c>
      <c r="B21" s="24">
        <f>[1]!BexGetCellData("00O2TQ2O5Z7FJGG3WNRY95GUJ","00O2TQ2O5Z7FJGG3D3EGI9EU0","DP_3")</f>
        <v>0</v>
      </c>
      <c r="C21" s="24">
        <f>[1]!BexGetCellData("00O2TQ2O5Z7FJGG3WNRY95N63","00O2TQ2O5Z7FJGG3D3EGI9EU0","DP_3")</f>
        <v>0</v>
      </c>
      <c r="D21" s="24">
        <f>[1]!BexGetCellData("00O2TQ2O5Z7FJGG3WNRY95THN","00O2TQ2O5Z7FJGG3D3EGI9EU0","DP_3")</f>
        <v>0</v>
      </c>
      <c r="E21" s="24">
        <f>[1]!BexGetCellData("00O2TQ2O5Z7FJGG3WNRY95ZT7","00O2TQ2O5Z7FJGG3D3EGI9EU0","DP_3")</f>
        <v>0</v>
      </c>
      <c r="F21" s="24">
        <f>[1]!BexGetCellData("00O2TQ2O5Z7FN7M9BTIZBOZ6Y","00O2TQ2O5Z7FJGG3D3EGI9EU0","DP_3")</f>
        <v>0</v>
      </c>
      <c r="G21" s="24">
        <f>[1]!BexGetCellData("00O2TQ2O5Z7FJGG3WNRY96CGB","00O2TQ2O5Z7FJGG3D3EGI9EU0","DP_3")</f>
        <v>0</v>
      </c>
    </row>
    <row r="22" spans="1:7" x14ac:dyDescent="0.2">
      <c r="A22" s="23" t="str">
        <f>[1]!BexGetCellData("","00O2TQ2O5Z7FJGG3D3EGI9L5K","DP_3")</f>
        <v>h10) Fondo del Impuesto Sobre la Renta</v>
      </c>
      <c r="B22" s="24">
        <f>[1]!BexGetCellData("00O2TQ2O5Z7FJGG3WNRY95GUJ","00O2TQ2O5Z7FJGG3D3EGI9L5K","DP_3")</f>
        <v>0</v>
      </c>
      <c r="C22" s="24">
        <f>[1]!BexGetCellData("00O2TQ2O5Z7FJGG3WNRY95N63","00O2TQ2O5Z7FJGG3D3EGI9L5K","DP_3")</f>
        <v>0</v>
      </c>
      <c r="D22" s="24">
        <f>[1]!BexGetCellData("00O2TQ2O5Z7FJGG3WNRY95THN","00O2TQ2O5Z7FJGG3D3EGI9L5K","DP_3")</f>
        <v>0</v>
      </c>
      <c r="E22" s="24">
        <f>[1]!BexGetCellData("00O2TQ2O5Z7FJGG3WNRY95ZT7","00O2TQ2O5Z7FJGG3D3EGI9L5K","DP_3")</f>
        <v>0</v>
      </c>
      <c r="F22" s="24">
        <f>[1]!BexGetCellData("00O2TQ2O5Z7FN7M9BTIZBOZ6Y","00O2TQ2O5Z7FJGG3D3EGI9L5K","DP_3")</f>
        <v>0</v>
      </c>
      <c r="G22" s="24">
        <f>[1]!BexGetCellData("00O2TQ2O5Z7FJGG3WNRY96CGB","00O2TQ2O5Z7FJGG3D3EGI9L5K","DP_3")</f>
        <v>0</v>
      </c>
    </row>
    <row r="23" spans="1:7" x14ac:dyDescent="0.2">
      <c r="A23" s="23" t="str">
        <f>[1]!BexGetCellData("","00O2TQ2O5Z7FJGG3D3EGI9RH4","DP_3")</f>
        <v>h11) Fondo de Estabilización de los Ingresos de las Entidade</v>
      </c>
      <c r="B23" s="24">
        <f>[1]!BexGetCellData("00O2TQ2O5Z7FJGG3WNRY95GUJ","00O2TQ2O5Z7FJGG3D3EGI9RH4","DP_3")</f>
        <v>0</v>
      </c>
      <c r="C23" s="24">
        <f>[1]!BexGetCellData("00O2TQ2O5Z7FJGG3WNRY95N63","00O2TQ2O5Z7FJGG3D3EGI9RH4","DP_3")</f>
        <v>0</v>
      </c>
      <c r="D23" s="24">
        <f>[1]!BexGetCellData("00O2TQ2O5Z7FJGG3WNRY95THN","00O2TQ2O5Z7FJGG3D3EGI9RH4","DP_3")</f>
        <v>0</v>
      </c>
      <c r="E23" s="24">
        <f>[1]!BexGetCellData("00O2TQ2O5Z7FJGG3WNRY95ZT7","00O2TQ2O5Z7FJGG3D3EGI9RH4","DP_3")</f>
        <v>0</v>
      </c>
      <c r="F23" s="24">
        <f>[1]!BexGetCellData("00O2TQ2O5Z7FN7M9BTIZBOZ6Y","00O2TQ2O5Z7FJGG3D3EGI9RH4","DP_3")</f>
        <v>0</v>
      </c>
      <c r="G23" s="24">
        <f>[1]!BexGetCellData("00O2TQ2O5Z7FJGG3WNRY96CGB","00O2TQ2O5Z7FJGG3D3EGI9RH4","DP_3")</f>
        <v>0</v>
      </c>
    </row>
    <row r="24" spans="1:7" x14ac:dyDescent="0.2">
      <c r="A24" s="23" t="str">
        <f>[1]!BexGetCellData("","00O2TQ2O5Z7FJGG3D3EGI9XSO","DP_3")</f>
        <v>I. Incentivos Derivados de la Colaboración Fiscal (I=i1+i2+i</v>
      </c>
      <c r="B24" s="24">
        <f>[1]!BexGetCellData("00O2TQ2O5Z7FJGG3WNRY95GUJ","00O2TQ2O5Z7FJGG3D3EGI9XSO","DP_3")</f>
        <v>0</v>
      </c>
      <c r="C24" s="24">
        <f>[1]!BexGetCellData("00O2TQ2O5Z7FJGG3WNRY95N63","00O2TQ2O5Z7FJGG3D3EGI9XSO","DP_3")</f>
        <v>0</v>
      </c>
      <c r="D24" s="24">
        <f>[1]!BexGetCellData("00O2TQ2O5Z7FJGG3WNRY95THN","00O2TQ2O5Z7FJGG3D3EGI9XSO","DP_3")</f>
        <v>0</v>
      </c>
      <c r="E24" s="24">
        <f>[1]!BexGetCellData("00O2TQ2O5Z7FJGG3WNRY95ZT7","00O2TQ2O5Z7FJGG3D3EGI9XSO","DP_3")</f>
        <v>0</v>
      </c>
      <c r="F24" s="24">
        <f>[1]!BexGetCellData("00O2TQ2O5Z7FN7M9BTIZBOZ6Y","00O2TQ2O5Z7FJGG3D3EGI9XSO","DP_3")</f>
        <v>0</v>
      </c>
      <c r="G24" s="24">
        <f>[1]!BexGetCellData("00O2TQ2O5Z7FJGG3WNRY96CGB","00O2TQ2O5Z7FJGG3D3EGI9XSO","DP_3")</f>
        <v>0</v>
      </c>
    </row>
    <row r="25" spans="1:7" x14ac:dyDescent="0.2">
      <c r="A25" s="23" t="str">
        <f>[1]!BexGetCellData("","00O2TQ2O5Z7FJGG3D3EGIA448","DP_3")</f>
        <v>i1) Tenencia o Uso de Vehículos</v>
      </c>
      <c r="B25" s="24">
        <f>[1]!BexGetCellData("00O2TQ2O5Z7FJGG3WNRY95GUJ","00O2TQ2O5Z7FJGG3D3EGIA448","DP_3")</f>
        <v>0</v>
      </c>
      <c r="C25" s="24">
        <f>[1]!BexGetCellData("00O2TQ2O5Z7FJGG3WNRY95N63","00O2TQ2O5Z7FJGG3D3EGIA448","DP_3")</f>
        <v>0</v>
      </c>
      <c r="D25" s="24">
        <f>[1]!BexGetCellData("00O2TQ2O5Z7FJGG3WNRY95THN","00O2TQ2O5Z7FJGG3D3EGIA448","DP_3")</f>
        <v>0</v>
      </c>
      <c r="E25" s="24">
        <f>[1]!BexGetCellData("00O2TQ2O5Z7FJGG3WNRY95ZT7","00O2TQ2O5Z7FJGG3D3EGIA448","DP_3")</f>
        <v>0</v>
      </c>
      <c r="F25" s="24">
        <f>[1]!BexGetCellData("00O2TQ2O5Z7FN7M9BTIZBOZ6Y","00O2TQ2O5Z7FJGG3D3EGIA448","DP_3")</f>
        <v>0</v>
      </c>
      <c r="G25" s="24">
        <f>[1]!BexGetCellData("00O2TQ2O5Z7FJGG3WNRY96CGB","00O2TQ2O5Z7FJGG3D3EGIA448","DP_3")</f>
        <v>0</v>
      </c>
    </row>
    <row r="26" spans="1:7" x14ac:dyDescent="0.2">
      <c r="A26" s="23" t="str">
        <f>[1]!BexGetCellData("","00O2TQ2O5Z7FJGG3D3EGIAAFS","DP_3")</f>
        <v>i2) Fondo de Compensación ISAN</v>
      </c>
      <c r="B26" s="24">
        <f>[1]!BexGetCellData("00O2TQ2O5Z7FJGG3WNRY95GUJ","00O2TQ2O5Z7FJGG3D3EGIAAFS","DP_3")</f>
        <v>0</v>
      </c>
      <c r="C26" s="24">
        <f>[1]!BexGetCellData("00O2TQ2O5Z7FJGG3WNRY95N63","00O2TQ2O5Z7FJGG3D3EGIAAFS","DP_3")</f>
        <v>0</v>
      </c>
      <c r="D26" s="24">
        <f>[1]!BexGetCellData("00O2TQ2O5Z7FJGG3WNRY95THN","00O2TQ2O5Z7FJGG3D3EGIAAFS","DP_3")</f>
        <v>0</v>
      </c>
      <c r="E26" s="24">
        <f>[1]!BexGetCellData("00O2TQ2O5Z7FJGG3WNRY95ZT7","00O2TQ2O5Z7FJGG3D3EGIAAFS","DP_3")</f>
        <v>0</v>
      </c>
      <c r="F26" s="24">
        <f>[1]!BexGetCellData("00O2TQ2O5Z7FN7M9BTIZBOZ6Y","00O2TQ2O5Z7FJGG3D3EGIAAFS","DP_3")</f>
        <v>0</v>
      </c>
      <c r="G26" s="24">
        <f>[1]!BexGetCellData("00O2TQ2O5Z7FJGG3WNRY96CGB","00O2TQ2O5Z7FJGG3D3EGIAAFS","DP_3")</f>
        <v>0</v>
      </c>
    </row>
    <row r="27" spans="1:7" x14ac:dyDescent="0.2">
      <c r="A27" s="23" t="str">
        <f>[1]!BexGetCellData("","00O2TQ2O5Z7FJGG3D3EGIAGRC","DP_3")</f>
        <v>i3) Impuesto Sobre Automóviles Nuevos</v>
      </c>
      <c r="B27" s="24">
        <f>[1]!BexGetCellData("00O2TQ2O5Z7FJGG3WNRY95GUJ","00O2TQ2O5Z7FJGG3D3EGIAGRC","DP_3")</f>
        <v>0</v>
      </c>
      <c r="C27" s="24">
        <f>[1]!BexGetCellData("00O2TQ2O5Z7FJGG3WNRY95N63","00O2TQ2O5Z7FJGG3D3EGIAGRC","DP_3")</f>
        <v>0</v>
      </c>
      <c r="D27" s="24">
        <f>[1]!BexGetCellData("00O2TQ2O5Z7FJGG3WNRY95THN","00O2TQ2O5Z7FJGG3D3EGIAGRC","DP_3")</f>
        <v>0</v>
      </c>
      <c r="E27" s="24">
        <f>[1]!BexGetCellData("00O2TQ2O5Z7FJGG3WNRY95ZT7","00O2TQ2O5Z7FJGG3D3EGIAGRC","DP_3")</f>
        <v>0</v>
      </c>
      <c r="F27" s="24">
        <f>[1]!BexGetCellData("00O2TQ2O5Z7FN7M9BTIZBOZ6Y","00O2TQ2O5Z7FJGG3D3EGIAGRC","DP_3")</f>
        <v>0</v>
      </c>
      <c r="G27" s="24">
        <f>[1]!BexGetCellData("00O2TQ2O5Z7FJGG3WNRY96CGB","00O2TQ2O5Z7FJGG3D3EGIAGRC","DP_3")</f>
        <v>0</v>
      </c>
    </row>
    <row r="28" spans="1:7" x14ac:dyDescent="0.2">
      <c r="A28" s="23" t="str">
        <f>[1]!BexGetCellData("","00O2TQ2O5Z7FJGG3D3EGIAN2W","DP_3")</f>
        <v>i4) Fondo de Compensación de Repecos-Intermedios</v>
      </c>
      <c r="B28" s="24">
        <f>[1]!BexGetCellData("00O2TQ2O5Z7FJGG3WNRY95GUJ","00O2TQ2O5Z7FJGG3D3EGIAN2W","DP_3")</f>
        <v>0</v>
      </c>
      <c r="C28" s="24">
        <f>[1]!BexGetCellData("00O2TQ2O5Z7FJGG3WNRY95N63","00O2TQ2O5Z7FJGG3D3EGIAN2W","DP_3")</f>
        <v>0</v>
      </c>
      <c r="D28" s="24">
        <f>[1]!BexGetCellData("00O2TQ2O5Z7FJGG3WNRY95THN","00O2TQ2O5Z7FJGG3D3EGIAN2W","DP_3")</f>
        <v>0</v>
      </c>
      <c r="E28" s="24">
        <f>[1]!BexGetCellData("00O2TQ2O5Z7FJGG3WNRY95ZT7","00O2TQ2O5Z7FJGG3D3EGIAN2W","DP_3")</f>
        <v>0</v>
      </c>
      <c r="F28" s="24">
        <f>[1]!BexGetCellData("00O2TQ2O5Z7FN7M9BTIZBOZ6Y","00O2TQ2O5Z7FJGG3D3EGIAN2W","DP_3")</f>
        <v>0</v>
      </c>
      <c r="G28" s="24">
        <f>[1]!BexGetCellData("00O2TQ2O5Z7FJGG3WNRY96CGB","00O2TQ2O5Z7FJGG3D3EGIAN2W","DP_3")</f>
        <v>0</v>
      </c>
    </row>
    <row r="29" spans="1:7" x14ac:dyDescent="0.2">
      <c r="A29" s="23" t="str">
        <f>[1]!BexGetCellData("","00O2TQ2O5Z7FJGG3D3EGIATEG","DP_3")</f>
        <v>i5) Otros Incentivos Económicos</v>
      </c>
      <c r="B29" s="24">
        <f>[1]!BexGetCellData("00O2TQ2O5Z7FJGG3WNRY95GUJ","00O2TQ2O5Z7FJGG3D3EGIATEG","DP_3")</f>
        <v>0</v>
      </c>
      <c r="C29" s="24">
        <f>[1]!BexGetCellData("00O2TQ2O5Z7FJGG3WNRY95N63","00O2TQ2O5Z7FJGG3D3EGIATEG","DP_3")</f>
        <v>0</v>
      </c>
      <c r="D29" s="24">
        <f>[1]!BexGetCellData("00O2TQ2O5Z7FJGG3WNRY95THN","00O2TQ2O5Z7FJGG3D3EGIATEG","DP_3")</f>
        <v>0</v>
      </c>
      <c r="E29" s="24">
        <f>[1]!BexGetCellData("00O2TQ2O5Z7FJGG3WNRY95ZT7","00O2TQ2O5Z7FJGG3D3EGIATEG","DP_3")</f>
        <v>0</v>
      </c>
      <c r="F29" s="24">
        <f>[1]!BexGetCellData("00O2TQ2O5Z7FN7M9BTIZBOZ6Y","00O2TQ2O5Z7FJGG3D3EGIATEG","DP_3")</f>
        <v>0</v>
      </c>
      <c r="G29" s="24">
        <f>[1]!BexGetCellData("00O2TQ2O5Z7FJGG3WNRY96CGB","00O2TQ2O5Z7FJGG3D3EGIATEG","DP_3")</f>
        <v>0</v>
      </c>
    </row>
    <row r="30" spans="1:7" x14ac:dyDescent="0.2">
      <c r="A30" s="23" t="str">
        <f>[1]!BexGetCellData("","00O2TQ2O5Z7FJGG3D3EGIAZQ0","DP_3")</f>
        <v>J. Transferencias</v>
      </c>
      <c r="B30" s="24">
        <f>[1]!BexGetCellData("00O2TQ2O5Z7FJGG3WNRY95GUJ","00O2TQ2O5Z7FJGG3D3EGIAZQ0","DP_3")</f>
        <v>0</v>
      </c>
      <c r="C30" s="24">
        <f>[1]!BexGetCellData("00O2TQ2O5Z7FJGG3WNRY95N63","00O2TQ2O5Z7FJGG3D3EGIAZQ0","DP_3")</f>
        <v>0</v>
      </c>
      <c r="D30" s="24">
        <f>[1]!BexGetCellData("00O2TQ2O5Z7FJGG3WNRY95THN","00O2TQ2O5Z7FJGG3D3EGIAZQ0","DP_3")</f>
        <v>0</v>
      </c>
      <c r="E30" s="24">
        <f>[1]!BexGetCellData("00O2TQ2O5Z7FJGG3WNRY95ZT7","00O2TQ2O5Z7FJGG3D3EGIAZQ0","DP_3")</f>
        <v>0</v>
      </c>
      <c r="F30" s="24">
        <f>[1]!BexGetCellData("00O2TQ2O5Z7FN7M9BTIZBOZ6Y","00O2TQ2O5Z7FJGG3D3EGIAZQ0","DP_3")</f>
        <v>0</v>
      </c>
      <c r="G30" s="24">
        <f>[1]!BexGetCellData("00O2TQ2O5Z7FJGG3WNRY96CGB","00O2TQ2O5Z7FJGG3D3EGIAZQ0","DP_3")</f>
        <v>0</v>
      </c>
    </row>
    <row r="31" spans="1:7" x14ac:dyDescent="0.2">
      <c r="A31" s="23" t="str">
        <f>[1]!BexGetCellData("","00O2TQ2O5Z7FJGG3D3EGIB61K","DP_3")</f>
        <v>K. Convenios</v>
      </c>
      <c r="B31" s="24">
        <f>[1]!BexGetCellData("00O2TQ2O5Z7FJGG3WNRY95GUJ","00O2TQ2O5Z7FJGG3D3EGIB61K","DP_3")</f>
        <v>0</v>
      </c>
      <c r="C31" s="24">
        <f>[1]!BexGetCellData("00O2TQ2O5Z7FJGG3WNRY95N63","00O2TQ2O5Z7FJGG3D3EGIB61K","DP_3")</f>
        <v>0</v>
      </c>
      <c r="D31" s="24">
        <f>[1]!BexGetCellData("00O2TQ2O5Z7FJGG3WNRY95THN","00O2TQ2O5Z7FJGG3D3EGIB61K","DP_3")</f>
        <v>0</v>
      </c>
      <c r="E31" s="24">
        <f>[1]!BexGetCellData("00O2TQ2O5Z7FJGG3WNRY95ZT7","00O2TQ2O5Z7FJGG3D3EGIB61K","DP_3")</f>
        <v>0</v>
      </c>
      <c r="F31" s="24">
        <f>[1]!BexGetCellData("00O2TQ2O5Z7FN7M9BTIZBOZ6Y","00O2TQ2O5Z7FJGG3D3EGIB61K","DP_3")</f>
        <v>0</v>
      </c>
      <c r="G31" s="24">
        <f>[1]!BexGetCellData("00O2TQ2O5Z7FJGG3WNRY96CGB","00O2TQ2O5Z7FJGG3D3EGIB61K","DP_3")</f>
        <v>0</v>
      </c>
    </row>
    <row r="32" spans="1:7" x14ac:dyDescent="0.2">
      <c r="A32" s="23" t="str">
        <f>[1]!BexGetCellData("","00O2TQ2O5Z7FJGG3D3EGIBCD4","DP_3")</f>
        <v>k1) Otros Convenios y Subsidios</v>
      </c>
      <c r="B32" s="24">
        <f>[1]!BexGetCellData("00O2TQ2O5Z7FJGG3WNRY95GUJ","00O2TQ2O5Z7FJGG3D3EGIBCD4","DP_3")</f>
        <v>0</v>
      </c>
      <c r="C32" s="24">
        <f>[1]!BexGetCellData("00O2TQ2O5Z7FJGG3WNRY95N63","00O2TQ2O5Z7FJGG3D3EGIBCD4","DP_3")</f>
        <v>0</v>
      </c>
      <c r="D32" s="24">
        <f>[1]!BexGetCellData("00O2TQ2O5Z7FJGG3WNRY95THN","00O2TQ2O5Z7FJGG3D3EGIBCD4","DP_3")</f>
        <v>0</v>
      </c>
      <c r="E32" s="24">
        <f>[1]!BexGetCellData("00O2TQ2O5Z7FJGG3WNRY95ZT7","00O2TQ2O5Z7FJGG3D3EGIBCD4","DP_3")</f>
        <v>0</v>
      </c>
      <c r="F32" s="24">
        <f>[1]!BexGetCellData("00O2TQ2O5Z7FN7M9BTIZBOZ6Y","00O2TQ2O5Z7FJGG3D3EGIBCD4","DP_3")</f>
        <v>0</v>
      </c>
      <c r="G32" s="24">
        <f>[1]!BexGetCellData("00O2TQ2O5Z7FJGG3WNRY96CGB","00O2TQ2O5Z7FJGG3D3EGIBCD4","DP_3")</f>
        <v>0</v>
      </c>
    </row>
    <row r="33" spans="1:7" x14ac:dyDescent="0.2">
      <c r="A33" s="23" t="str">
        <f>[1]!BexGetCellData("","00O2TQ2O5Z7FJGG3D3EGIBIOO","DP_3")</f>
        <v>L. Otros Ingresos de Libre Disposición (L=l1+l2)</v>
      </c>
      <c r="B33" s="24">
        <f>[1]!BexGetCellData("00O2TQ2O5Z7FJGG3WNRY95GUJ","00O2TQ2O5Z7FJGG3D3EGIBIOO","DP_3")</f>
        <v>0</v>
      </c>
      <c r="C33" s="24">
        <f>[1]!BexGetCellData("00O2TQ2O5Z7FJGG3WNRY95N63","00O2TQ2O5Z7FJGG3D3EGIBIOO","DP_3")</f>
        <v>0</v>
      </c>
      <c r="D33" s="24">
        <f>[1]!BexGetCellData("00O2TQ2O5Z7FJGG3WNRY95THN","00O2TQ2O5Z7FJGG3D3EGIBIOO","DP_3")</f>
        <v>0</v>
      </c>
      <c r="E33" s="24">
        <f>[1]!BexGetCellData("00O2TQ2O5Z7FJGG3WNRY95ZT7","00O2TQ2O5Z7FJGG3D3EGIBIOO","DP_3")</f>
        <v>0</v>
      </c>
      <c r="F33" s="24">
        <f>[1]!BexGetCellData("00O2TQ2O5Z7FN7M9BTIZBOZ6Y","00O2TQ2O5Z7FJGG3D3EGIBIOO","DP_3")</f>
        <v>0</v>
      </c>
      <c r="G33" s="24">
        <f>[1]!BexGetCellData("00O2TQ2O5Z7FJGG3WNRY96CGB","00O2TQ2O5Z7FJGG3D3EGIBIOO","DP_3")</f>
        <v>0</v>
      </c>
    </row>
    <row r="34" spans="1:7" x14ac:dyDescent="0.2">
      <c r="A34" s="23" t="str">
        <f>[1]!BexGetCellData("","00O2TQ2O5Z7FJGG3D3EGIBP08","DP_3")</f>
        <v>l1) Participaciones en Ingresos Locales</v>
      </c>
      <c r="B34" s="24">
        <f>[1]!BexGetCellData("00O2TQ2O5Z7FJGG3WNRY95GUJ","00O2TQ2O5Z7FJGG3D3EGIBP08","DP_3")</f>
        <v>0</v>
      </c>
      <c r="C34" s="24">
        <f>[1]!BexGetCellData("00O2TQ2O5Z7FJGG3WNRY95N63","00O2TQ2O5Z7FJGG3D3EGIBP08","DP_3")</f>
        <v>0</v>
      </c>
      <c r="D34" s="24">
        <f>[1]!BexGetCellData("00O2TQ2O5Z7FJGG3WNRY95THN","00O2TQ2O5Z7FJGG3D3EGIBP08","DP_3")</f>
        <v>0</v>
      </c>
      <c r="E34" s="24">
        <f>[1]!BexGetCellData("00O2TQ2O5Z7FJGG3WNRY95ZT7","00O2TQ2O5Z7FJGG3D3EGIBP08","DP_3")</f>
        <v>0</v>
      </c>
      <c r="F34" s="24">
        <f>[1]!BexGetCellData("00O2TQ2O5Z7FN7M9BTIZBOZ6Y","00O2TQ2O5Z7FJGG3D3EGIBP08","DP_3")</f>
        <v>0</v>
      </c>
      <c r="G34" s="24">
        <f>[1]!BexGetCellData("00O2TQ2O5Z7FJGG3WNRY96CGB","00O2TQ2O5Z7FJGG3D3EGIBP08","DP_3")</f>
        <v>0</v>
      </c>
    </row>
    <row r="35" spans="1:7" x14ac:dyDescent="0.2">
      <c r="A35" s="23" t="str">
        <f>[1]!BexGetCellData("","00O2TQ2O5Z7FJGG3D3EGIBVBS","DP_3")</f>
        <v>l2) Otros Ingresos de Libre Disposición</v>
      </c>
      <c r="B35" s="24">
        <f>[1]!BexGetCellData("00O2TQ2O5Z7FJGG3WNRY95GUJ","00O2TQ2O5Z7FJGG3D3EGIBVBS","DP_3")</f>
        <v>0</v>
      </c>
      <c r="C35" s="24">
        <f>[1]!BexGetCellData("00O2TQ2O5Z7FJGG3WNRY95N63","00O2TQ2O5Z7FJGG3D3EGIBVBS","DP_3")</f>
        <v>0</v>
      </c>
      <c r="D35" s="24">
        <f>[1]!BexGetCellData("00O2TQ2O5Z7FJGG3WNRY95THN","00O2TQ2O5Z7FJGG3D3EGIBVBS","DP_3")</f>
        <v>0</v>
      </c>
      <c r="E35" s="24">
        <f>[1]!BexGetCellData("00O2TQ2O5Z7FJGG3WNRY95ZT7","00O2TQ2O5Z7FJGG3D3EGIBVBS","DP_3")</f>
        <v>0</v>
      </c>
      <c r="F35" s="24">
        <f>[1]!BexGetCellData("00O2TQ2O5Z7FN7M9BTIZBOZ6Y","00O2TQ2O5Z7FJGG3D3EGIBVBS","DP_3")</f>
        <v>0</v>
      </c>
      <c r="G35" s="24">
        <f>[1]!BexGetCellData("00O2TQ2O5Z7FJGG3WNRY96CGB","00O2TQ2O5Z7FJGG3D3EGIBVBS","DP_3")</f>
        <v>0</v>
      </c>
    </row>
    <row r="36" spans="1:7" x14ac:dyDescent="0.2">
      <c r="A36" s="23" t="str">
        <f>[1]!BexGetCellData("","00O2TQ2O5Z7FJGG3D3EGIC1NC","DP_3")</f>
        <v>I. Total de Ingresos de Libre Disposición</v>
      </c>
      <c r="B36" s="24">
        <f>[1]!BexGetCellData("00O2TQ2O5Z7FJGG3WNRY95GUJ","00O2TQ2O5Z7FJGG3D3EGIC1NC","DP_3")</f>
        <v>0</v>
      </c>
      <c r="C36" s="24">
        <f>[1]!BexGetCellData("00O2TQ2O5Z7FJGG3WNRY95N63","00O2TQ2O5Z7FJGG3D3EGIC1NC","DP_3")</f>
        <v>0</v>
      </c>
      <c r="D36" s="24">
        <f>[1]!BexGetCellData("00O2TQ2O5Z7FJGG3WNRY95THN","00O2TQ2O5Z7FJGG3D3EGIC1NC","DP_3")</f>
        <v>0</v>
      </c>
      <c r="E36" s="24">
        <f>[1]!BexGetCellData("00O2TQ2O5Z7FJGG3WNRY95ZT7","00O2TQ2O5Z7FJGG3D3EGIC1NC","DP_3")</f>
        <v>0</v>
      </c>
      <c r="F36" s="24">
        <f>[1]!BexGetCellData("00O2TQ2O5Z7FN7M9BTIZBOZ6Y","00O2TQ2O5Z7FJGG3D3EGIC1NC","DP_3")</f>
        <v>0</v>
      </c>
      <c r="G36" s="24">
        <f>[1]!BexGetCellData("00O2TQ2O5Z7FJGG3WNRY96CGB","00O2TQ2O5Z7FJGG3D3EGIC1NC","DP_3")</f>
        <v>0</v>
      </c>
    </row>
    <row r="37" spans="1:7" x14ac:dyDescent="0.2">
      <c r="A37" s="23" t="str">
        <f>[1]!BexGetCellData("","00O2TQ2O5Z7DTYUFQ6TOJQE46","DP_3")</f>
        <v>Ingresos Excedentes de Ingresos de Libre Disposición</v>
      </c>
      <c r="B37" s="24">
        <f>[1]!BexGetCellData("00O2TQ2O5Z7FJGG3WNRY95GUJ","00O2TQ2O5Z7DTYUFQ6TOJQE46","DP_3")</f>
        <v>0</v>
      </c>
      <c r="C37" s="24">
        <f>[1]!BexGetCellData("00O2TQ2O5Z7FJGG3WNRY95N63","00O2TQ2O5Z7DTYUFQ6TOJQE46","DP_3")</f>
        <v>0</v>
      </c>
      <c r="D37" s="24">
        <f>[1]!BexGetCellData("00O2TQ2O5Z7FJGG3WNRY95THN","00O2TQ2O5Z7DTYUFQ6TOJQE46","DP_3")</f>
        <v>0</v>
      </c>
      <c r="E37" s="24">
        <f>[1]!BexGetCellData("00O2TQ2O5Z7FJGG3WNRY95ZT7","00O2TQ2O5Z7DTYUFQ6TOJQE46","DP_3")</f>
        <v>0</v>
      </c>
      <c r="F37" s="24">
        <f>[1]!BexGetCellData("00O2TQ2O5Z7FN7M9BTIZBOZ6Y","00O2TQ2O5Z7DTYUFQ6TOJQE46","DP_3")</f>
        <v>0</v>
      </c>
      <c r="G37" s="24">
        <f>[1]!BexGetCellData("00O2TQ2O5Z7FJGG3WNRY96CGB","00O2TQ2O5Z7DTYUFQ6TOJQE46","DP_3")</f>
        <v>0</v>
      </c>
    </row>
    <row r="38" spans="1:7" x14ac:dyDescent="0.2">
      <c r="A38" s="23" t="str">
        <f>[1]!BexGetCellData("","00O2TQ2O5Z7FJGG3D3EGICEAG","DP_3")</f>
        <v>Transferencias Federales Etiquetadas</v>
      </c>
      <c r="B38" s="24">
        <f>[1]!BexGetCellData("00O2TQ2O5Z7FJGG3WNRY95GUJ","00O2TQ2O5Z7FJGG3D3EGICEAG","DP_3")</f>
        <v>0</v>
      </c>
      <c r="C38" s="24">
        <f>[1]!BexGetCellData("00O2TQ2O5Z7FJGG3WNRY95N63","00O2TQ2O5Z7FJGG3D3EGICEAG","DP_3")</f>
        <v>0</v>
      </c>
      <c r="D38" s="24">
        <f>[1]!BexGetCellData("00O2TQ2O5Z7FJGG3WNRY95THN","00O2TQ2O5Z7FJGG3D3EGICEAG","DP_3")</f>
        <v>0</v>
      </c>
      <c r="E38" s="24">
        <f>[1]!BexGetCellData("00O2TQ2O5Z7FJGG3WNRY95ZT7","00O2TQ2O5Z7FJGG3D3EGICEAG","DP_3")</f>
        <v>0</v>
      </c>
      <c r="F38" s="24">
        <f>[1]!BexGetCellData("00O2TQ2O5Z7FN7M9BTIZBOZ6Y","00O2TQ2O5Z7FJGG3D3EGICEAG","DP_3")</f>
        <v>0</v>
      </c>
      <c r="G38" s="24">
        <f>[1]!BexGetCellData("00O2TQ2O5Z7FJGG3WNRY96CGB","00O2TQ2O5Z7FJGG3D3EGICEAG","DP_3")</f>
        <v>0</v>
      </c>
    </row>
    <row r="39" spans="1:7" x14ac:dyDescent="0.2">
      <c r="A39" s="23" t="str">
        <f>[1]!BexGetCellData("","00O2TQ2O5Z7FJGG3D3EGICKM0","DP_3")</f>
        <v>A. Aportaciones (A=a1+a2+a3+a4+a5+a6+a7+a8)</v>
      </c>
      <c r="B39" s="24">
        <f>[1]!BexGetCellData("00O2TQ2O5Z7FJGG3WNRY95GUJ","00O2TQ2O5Z7FJGG3D3EGICKM0","DP_3")</f>
        <v>0</v>
      </c>
      <c r="C39" s="24">
        <f>[1]!BexGetCellData("00O2TQ2O5Z7FJGG3WNRY95N63","00O2TQ2O5Z7FJGG3D3EGICKM0","DP_3")</f>
        <v>0</v>
      </c>
      <c r="D39" s="24">
        <f>[1]!BexGetCellData("00O2TQ2O5Z7FJGG3WNRY95THN","00O2TQ2O5Z7FJGG3D3EGICKM0","DP_3")</f>
        <v>0</v>
      </c>
      <c r="E39" s="24">
        <f>[1]!BexGetCellData("00O2TQ2O5Z7FJGG3WNRY95ZT7","00O2TQ2O5Z7FJGG3D3EGICKM0","DP_3")</f>
        <v>0</v>
      </c>
      <c r="F39" s="24">
        <f>[1]!BexGetCellData("00O2TQ2O5Z7FN7M9BTIZBOZ6Y","00O2TQ2O5Z7FJGG3D3EGICKM0","DP_3")</f>
        <v>0</v>
      </c>
      <c r="G39" s="24">
        <f>[1]!BexGetCellData("00O2TQ2O5Z7FJGG3WNRY96CGB","00O2TQ2O5Z7FJGG3D3EGICKM0","DP_3")</f>
        <v>0</v>
      </c>
    </row>
    <row r="40" spans="1:7" x14ac:dyDescent="0.2">
      <c r="A40" s="23" t="str">
        <f>[1]!BexGetCellData("","00O2TQ2O5Z7FJGG3D3EGICQXK","DP_3")</f>
        <v>a1) Fondo de Aportaciones para la Nómina Educativa y Gasto O</v>
      </c>
      <c r="B40" s="24">
        <f>[1]!BexGetCellData("00O2TQ2O5Z7FJGG3WNRY95GUJ","00O2TQ2O5Z7FJGG3D3EGICQXK","DP_3")</f>
        <v>0</v>
      </c>
      <c r="C40" s="24">
        <f>[1]!BexGetCellData("00O2TQ2O5Z7FJGG3WNRY95N63","00O2TQ2O5Z7FJGG3D3EGICQXK","DP_3")</f>
        <v>0</v>
      </c>
      <c r="D40" s="24">
        <f>[1]!BexGetCellData("00O2TQ2O5Z7FJGG3WNRY95THN","00O2TQ2O5Z7FJGG3D3EGICQXK","DP_3")</f>
        <v>0</v>
      </c>
      <c r="E40" s="24">
        <f>[1]!BexGetCellData("00O2TQ2O5Z7FJGG3WNRY95ZT7","00O2TQ2O5Z7FJGG3D3EGICQXK","DP_3")</f>
        <v>0</v>
      </c>
      <c r="F40" s="24">
        <f>[1]!BexGetCellData("00O2TQ2O5Z7FN7M9BTIZBOZ6Y","00O2TQ2O5Z7FJGG3D3EGICQXK","DP_3")</f>
        <v>0</v>
      </c>
      <c r="G40" s="24">
        <f>[1]!BexGetCellData("00O2TQ2O5Z7FJGG3WNRY96CGB","00O2TQ2O5Z7FJGG3D3EGICQXK","DP_3")</f>
        <v>0</v>
      </c>
    </row>
    <row r="41" spans="1:7" x14ac:dyDescent="0.2">
      <c r="A41" s="23" t="str">
        <f>[1]!BexGetCellData("","00O2TQ2O5Z7FJGG3D3EGICX94","DP_3")</f>
        <v>a2) Fondo de Aportaciones para los Servicios de Salud</v>
      </c>
      <c r="B41" s="24">
        <f>[1]!BexGetCellData("00O2TQ2O5Z7FJGG3WNRY95GUJ","00O2TQ2O5Z7FJGG3D3EGICX94","DP_3")</f>
        <v>0</v>
      </c>
      <c r="C41" s="24">
        <f>[1]!BexGetCellData("00O2TQ2O5Z7FJGG3WNRY95N63","00O2TQ2O5Z7FJGG3D3EGICX94","DP_3")</f>
        <v>0</v>
      </c>
      <c r="D41" s="24">
        <f>[1]!BexGetCellData("00O2TQ2O5Z7FJGG3WNRY95THN","00O2TQ2O5Z7FJGG3D3EGICX94","DP_3")</f>
        <v>0</v>
      </c>
      <c r="E41" s="24">
        <f>[1]!BexGetCellData("00O2TQ2O5Z7FJGG3WNRY95ZT7","00O2TQ2O5Z7FJGG3D3EGICX94","DP_3")</f>
        <v>0</v>
      </c>
      <c r="F41" s="24">
        <f>[1]!BexGetCellData("00O2TQ2O5Z7FN7M9BTIZBOZ6Y","00O2TQ2O5Z7FJGG3D3EGICX94","DP_3")</f>
        <v>0</v>
      </c>
      <c r="G41" s="24">
        <f>[1]!BexGetCellData("00O2TQ2O5Z7FJGG3WNRY96CGB","00O2TQ2O5Z7FJGG3D3EGICX94","DP_3")</f>
        <v>0</v>
      </c>
    </row>
    <row r="42" spans="1:7" x14ac:dyDescent="0.2">
      <c r="A42" s="23" t="str">
        <f>[1]!BexGetCellData("","00O2TQ2O5Z7FJGG3D3EGID3KO","DP_3")</f>
        <v>a3) Fondo de Aportaciones para la Infraestructura Social</v>
      </c>
      <c r="B42" s="24">
        <f>[1]!BexGetCellData("00O2TQ2O5Z7FJGG3WNRY95GUJ","00O2TQ2O5Z7FJGG3D3EGID3KO","DP_3")</f>
        <v>0</v>
      </c>
      <c r="C42" s="24">
        <f>[1]!BexGetCellData("00O2TQ2O5Z7FJGG3WNRY95N63","00O2TQ2O5Z7FJGG3D3EGID3KO","DP_3")</f>
        <v>0</v>
      </c>
      <c r="D42" s="24">
        <f>[1]!BexGetCellData("00O2TQ2O5Z7FJGG3WNRY95THN","00O2TQ2O5Z7FJGG3D3EGID3KO","DP_3")</f>
        <v>0</v>
      </c>
      <c r="E42" s="24">
        <f>[1]!BexGetCellData("00O2TQ2O5Z7FJGG3WNRY95ZT7","00O2TQ2O5Z7FJGG3D3EGID3KO","DP_3")</f>
        <v>0</v>
      </c>
      <c r="F42" s="24">
        <f>[1]!BexGetCellData("00O2TQ2O5Z7FN7M9BTIZBOZ6Y","00O2TQ2O5Z7FJGG3D3EGID3KO","DP_3")</f>
        <v>0</v>
      </c>
      <c r="G42" s="24">
        <f>[1]!BexGetCellData("00O2TQ2O5Z7FJGG3WNRY96CGB","00O2TQ2O5Z7FJGG3D3EGID3KO","DP_3")</f>
        <v>0</v>
      </c>
    </row>
    <row r="43" spans="1:7" x14ac:dyDescent="0.2">
      <c r="A43" s="23" t="str">
        <f>[1]!BexGetCellData("","00O2TQ2O5Z7FJGG3D3EGID9W8","DP_3")</f>
        <v>a4) Fondo de Aportaciones para el Fortalecimiento de los Mun</v>
      </c>
      <c r="B43" s="24">
        <f>[1]!BexGetCellData("00O2TQ2O5Z7FJGG3WNRY95GUJ","00O2TQ2O5Z7FJGG3D3EGID9W8","DP_3")</f>
        <v>0</v>
      </c>
      <c r="C43" s="24">
        <f>[1]!BexGetCellData("00O2TQ2O5Z7FJGG3WNRY95N63","00O2TQ2O5Z7FJGG3D3EGID9W8","DP_3")</f>
        <v>0</v>
      </c>
      <c r="D43" s="24">
        <f>[1]!BexGetCellData("00O2TQ2O5Z7FJGG3WNRY95THN","00O2TQ2O5Z7FJGG3D3EGID9W8","DP_3")</f>
        <v>0</v>
      </c>
      <c r="E43" s="24">
        <f>[1]!BexGetCellData("00O2TQ2O5Z7FJGG3WNRY95ZT7","00O2TQ2O5Z7FJGG3D3EGID9W8","DP_3")</f>
        <v>0</v>
      </c>
      <c r="F43" s="24">
        <f>[1]!BexGetCellData("00O2TQ2O5Z7FN7M9BTIZBOZ6Y","00O2TQ2O5Z7FJGG3D3EGID9W8","DP_3")</f>
        <v>0</v>
      </c>
      <c r="G43" s="24">
        <f>[1]!BexGetCellData("00O2TQ2O5Z7FJGG3WNRY96CGB","00O2TQ2O5Z7FJGG3D3EGID9W8","DP_3")</f>
        <v>0</v>
      </c>
    </row>
    <row r="44" spans="1:7" x14ac:dyDescent="0.2">
      <c r="A44" s="23" t="str">
        <f>[1]!BexGetCellData("","00O2TQ2O5Z7FJGG3D3EGIDG7S","DP_3")</f>
        <v>a5) Fondo de Aportaciones Múltiples</v>
      </c>
      <c r="B44" s="24">
        <f>[1]!BexGetCellData("00O2TQ2O5Z7FJGG3WNRY95GUJ","00O2TQ2O5Z7FJGG3D3EGIDG7S","DP_3")</f>
        <v>0</v>
      </c>
      <c r="C44" s="24">
        <f>[1]!BexGetCellData("00O2TQ2O5Z7FJGG3WNRY95N63","00O2TQ2O5Z7FJGG3D3EGIDG7S","DP_3")</f>
        <v>0</v>
      </c>
      <c r="D44" s="24">
        <f>[1]!BexGetCellData("00O2TQ2O5Z7FJGG3WNRY95THN","00O2TQ2O5Z7FJGG3D3EGIDG7S","DP_3")</f>
        <v>0</v>
      </c>
      <c r="E44" s="24">
        <f>[1]!BexGetCellData("00O2TQ2O5Z7FJGG3WNRY95ZT7","00O2TQ2O5Z7FJGG3D3EGIDG7S","DP_3")</f>
        <v>0</v>
      </c>
      <c r="F44" s="24">
        <f>[1]!BexGetCellData("00O2TQ2O5Z7FN7M9BTIZBOZ6Y","00O2TQ2O5Z7FJGG3D3EGIDG7S","DP_3")</f>
        <v>0</v>
      </c>
      <c r="G44" s="24">
        <f>[1]!BexGetCellData("00O2TQ2O5Z7FJGG3WNRY96CGB","00O2TQ2O5Z7FJGG3D3EGIDG7S","DP_3")</f>
        <v>0</v>
      </c>
    </row>
    <row r="45" spans="1:7" x14ac:dyDescent="0.2">
      <c r="A45" s="23" t="str">
        <f>[1]!BexGetCellData("","00O2TQ2O5Z7FJGG3D3EGIDMJC","DP_3")</f>
        <v>a6) Fondo de Aportaciones para la Educación Tecnológica y de</v>
      </c>
      <c r="B45" s="24">
        <f>[1]!BexGetCellData("00O2TQ2O5Z7FJGG3WNRY95GUJ","00O2TQ2O5Z7FJGG3D3EGIDMJC","DP_3")</f>
        <v>0</v>
      </c>
      <c r="C45" s="24">
        <f>[1]!BexGetCellData("00O2TQ2O5Z7FJGG3WNRY95N63","00O2TQ2O5Z7FJGG3D3EGIDMJC","DP_3")</f>
        <v>0</v>
      </c>
      <c r="D45" s="24">
        <f>[1]!BexGetCellData("00O2TQ2O5Z7FJGG3WNRY95THN","00O2TQ2O5Z7FJGG3D3EGIDMJC","DP_3")</f>
        <v>0</v>
      </c>
      <c r="E45" s="24">
        <f>[1]!BexGetCellData("00O2TQ2O5Z7FJGG3WNRY95ZT7","00O2TQ2O5Z7FJGG3D3EGIDMJC","DP_3")</f>
        <v>0</v>
      </c>
      <c r="F45" s="24">
        <f>[1]!BexGetCellData("00O2TQ2O5Z7FN7M9BTIZBOZ6Y","00O2TQ2O5Z7FJGG3D3EGIDMJC","DP_3")</f>
        <v>0</v>
      </c>
      <c r="G45" s="24">
        <f>[1]!BexGetCellData("00O2TQ2O5Z7FJGG3WNRY96CGB","00O2TQ2O5Z7FJGG3D3EGIDMJC","DP_3")</f>
        <v>0</v>
      </c>
    </row>
    <row r="46" spans="1:7" x14ac:dyDescent="0.2">
      <c r="A46" s="23" t="str">
        <f>[1]!BexGetCellData("","00O2TQ2O5Z7FJGG3D3EGIDSUW","DP_3")</f>
        <v>a7) Fondo de Aportaciones para la Seguridad Pública de los E</v>
      </c>
      <c r="B46" s="24">
        <f>[1]!BexGetCellData("00O2TQ2O5Z7FJGG3WNRY95GUJ","00O2TQ2O5Z7FJGG3D3EGIDSUW","DP_3")</f>
        <v>0</v>
      </c>
      <c r="C46" s="24">
        <f>[1]!BexGetCellData("00O2TQ2O5Z7FJGG3WNRY95N63","00O2TQ2O5Z7FJGG3D3EGIDSUW","DP_3")</f>
        <v>0</v>
      </c>
      <c r="D46" s="24">
        <f>[1]!BexGetCellData("00O2TQ2O5Z7FJGG3WNRY95THN","00O2TQ2O5Z7FJGG3D3EGIDSUW","DP_3")</f>
        <v>0</v>
      </c>
      <c r="E46" s="24">
        <f>[1]!BexGetCellData("00O2TQ2O5Z7FJGG3WNRY95ZT7","00O2TQ2O5Z7FJGG3D3EGIDSUW","DP_3")</f>
        <v>0</v>
      </c>
      <c r="F46" s="24">
        <f>[1]!BexGetCellData("00O2TQ2O5Z7FN7M9BTIZBOZ6Y","00O2TQ2O5Z7FJGG3D3EGIDSUW","DP_3")</f>
        <v>0</v>
      </c>
      <c r="G46" s="24">
        <f>[1]!BexGetCellData("00O2TQ2O5Z7FJGG3WNRY96CGB","00O2TQ2O5Z7FJGG3D3EGIDSUW","DP_3")</f>
        <v>0</v>
      </c>
    </row>
    <row r="47" spans="1:7" x14ac:dyDescent="0.2">
      <c r="A47" s="23" t="str">
        <f>[1]!BexGetCellData("","00O2TQ2O5Z7FJGG3D3EGIDZ6G","DP_3")</f>
        <v>a8) Fondo de Aportaciones para el Fortalecimiento de las Ent</v>
      </c>
      <c r="B47" s="24">
        <f>[1]!BexGetCellData("00O2TQ2O5Z7FJGG3WNRY95GUJ","00O2TQ2O5Z7FJGG3D3EGIDZ6G","DP_3")</f>
        <v>0</v>
      </c>
      <c r="C47" s="24">
        <f>[1]!BexGetCellData("00O2TQ2O5Z7FJGG3WNRY95N63","00O2TQ2O5Z7FJGG3D3EGIDZ6G","DP_3")</f>
        <v>0</v>
      </c>
      <c r="D47" s="24">
        <f>[1]!BexGetCellData("00O2TQ2O5Z7FJGG3WNRY95THN","00O2TQ2O5Z7FJGG3D3EGIDZ6G","DP_3")</f>
        <v>0</v>
      </c>
      <c r="E47" s="24">
        <f>[1]!BexGetCellData("00O2TQ2O5Z7FJGG3WNRY95ZT7","00O2TQ2O5Z7FJGG3D3EGIDZ6G","DP_3")</f>
        <v>0</v>
      </c>
      <c r="F47" s="24">
        <f>[1]!BexGetCellData("00O2TQ2O5Z7FN7M9BTIZBOZ6Y","00O2TQ2O5Z7FJGG3D3EGIDZ6G","DP_3")</f>
        <v>0</v>
      </c>
      <c r="G47" s="24">
        <f>[1]!BexGetCellData("00O2TQ2O5Z7FJGG3WNRY96CGB","00O2TQ2O5Z7FJGG3D3EGIDZ6G","DP_3")</f>
        <v>0</v>
      </c>
    </row>
    <row r="48" spans="1:7" x14ac:dyDescent="0.2">
      <c r="A48" s="23" t="str">
        <f>[1]!BexGetCellData("","00O2TQ2O5Z7FJGG3QVRA3WD4O","DP_3")</f>
        <v>B. Convenios (B=b1+b2+b3+b4)</v>
      </c>
      <c r="B48" s="24">
        <f>[1]!BexGetCellData("00O2TQ2O5Z7FJGG3WNRY95GUJ","00O2TQ2O5Z7FJGG3QVRA3WD4O","DP_3")</f>
        <v>0</v>
      </c>
      <c r="C48" s="24">
        <f>[1]!BexGetCellData("00O2TQ2O5Z7FJGG3WNRY95N63","00O2TQ2O5Z7FJGG3QVRA3WD4O","DP_3")</f>
        <v>0</v>
      </c>
      <c r="D48" s="24">
        <f>[1]!BexGetCellData("00O2TQ2O5Z7FJGG3WNRY95THN","00O2TQ2O5Z7FJGG3QVRA3WD4O","DP_3")</f>
        <v>0</v>
      </c>
      <c r="E48" s="24">
        <f>[1]!BexGetCellData("00O2TQ2O5Z7FJGG3WNRY95ZT7","00O2TQ2O5Z7FJGG3QVRA3WD4O","DP_3")</f>
        <v>0</v>
      </c>
      <c r="F48" s="24">
        <f>[1]!BexGetCellData("00O2TQ2O5Z7FN7M9BTIZBOZ6Y","00O2TQ2O5Z7FJGG3QVRA3WD4O","DP_3")</f>
        <v>0</v>
      </c>
      <c r="G48" s="24">
        <f>[1]!BexGetCellData("00O2TQ2O5Z7FJGG3WNRY96CGB","00O2TQ2O5Z7FJGG3QVRA3WD4O","DP_3")</f>
        <v>0</v>
      </c>
    </row>
    <row r="49" spans="1:7" x14ac:dyDescent="0.2">
      <c r="A49" s="23" t="str">
        <f>[1]!BexGetCellData("","00O2TQ2O5Z7FJGG3QVRA3WJG8","DP_3")</f>
        <v>b1) Convenios de Protección Social en Salud</v>
      </c>
      <c r="B49" s="24">
        <f>[1]!BexGetCellData("00O2TQ2O5Z7FJGG3WNRY95GUJ","00O2TQ2O5Z7FJGG3QVRA3WJG8","DP_3")</f>
        <v>0</v>
      </c>
      <c r="C49" s="24">
        <f>[1]!BexGetCellData("00O2TQ2O5Z7FJGG3WNRY95N63","00O2TQ2O5Z7FJGG3QVRA3WJG8","DP_3")</f>
        <v>0</v>
      </c>
      <c r="D49" s="24">
        <f>[1]!BexGetCellData("00O2TQ2O5Z7FJGG3WNRY95THN","00O2TQ2O5Z7FJGG3QVRA3WJG8","DP_3")</f>
        <v>0</v>
      </c>
      <c r="E49" s="24">
        <f>[1]!BexGetCellData("00O2TQ2O5Z7FJGG3WNRY95ZT7","00O2TQ2O5Z7FJGG3QVRA3WJG8","DP_3")</f>
        <v>0</v>
      </c>
      <c r="F49" s="24">
        <f>[1]!BexGetCellData("00O2TQ2O5Z7FN7M9BTIZBOZ6Y","00O2TQ2O5Z7FJGG3QVRA3WJG8","DP_3")</f>
        <v>0</v>
      </c>
      <c r="G49" s="24">
        <f>[1]!BexGetCellData("00O2TQ2O5Z7FJGG3WNRY96CGB","00O2TQ2O5Z7FJGG3QVRA3WJG8","DP_3")</f>
        <v>0</v>
      </c>
    </row>
    <row r="50" spans="1:7" x14ac:dyDescent="0.2">
      <c r="A50" s="23" t="str">
        <f>[1]!BexGetCellData("","00O2TQ2O5Z7FJGG3QVRA3WPRS","DP_3")</f>
        <v>b2) Convenios de Descentralización</v>
      </c>
      <c r="B50" s="24">
        <f>[1]!BexGetCellData("00O2TQ2O5Z7FJGG3WNRY95GUJ","00O2TQ2O5Z7FJGG3QVRA3WPRS","DP_3")</f>
        <v>0</v>
      </c>
      <c r="C50" s="24">
        <f>[1]!BexGetCellData("00O2TQ2O5Z7FJGG3WNRY95N63","00O2TQ2O5Z7FJGG3QVRA3WPRS","DP_3")</f>
        <v>0</v>
      </c>
      <c r="D50" s="24">
        <f>[1]!BexGetCellData("00O2TQ2O5Z7FJGG3WNRY95THN","00O2TQ2O5Z7FJGG3QVRA3WPRS","DP_3")</f>
        <v>0</v>
      </c>
      <c r="E50" s="24">
        <f>[1]!BexGetCellData("00O2TQ2O5Z7FJGG3WNRY95ZT7","00O2TQ2O5Z7FJGG3QVRA3WPRS","DP_3")</f>
        <v>0</v>
      </c>
      <c r="F50" s="24">
        <f>[1]!BexGetCellData("00O2TQ2O5Z7FN7M9BTIZBOZ6Y","00O2TQ2O5Z7FJGG3QVRA3WPRS","DP_3")</f>
        <v>0</v>
      </c>
      <c r="G50" s="24">
        <f>[1]!BexGetCellData("00O2TQ2O5Z7FJGG3WNRY96CGB","00O2TQ2O5Z7FJGG3QVRA3WPRS","DP_3")</f>
        <v>0</v>
      </c>
    </row>
    <row r="51" spans="1:7" x14ac:dyDescent="0.2">
      <c r="A51" s="23" t="str">
        <f>[1]!BexGetCellData("","00O2TQ2O5Z7FJGG3D3EGIE5I0","DP_3")</f>
        <v>b3) Convenios de Reasignación</v>
      </c>
      <c r="B51" s="24">
        <f>[1]!BexGetCellData("00O2TQ2O5Z7FJGG3WNRY95GUJ","00O2TQ2O5Z7FJGG3D3EGIE5I0","DP_3")</f>
        <v>0</v>
      </c>
      <c r="C51" s="24">
        <f>[1]!BexGetCellData("00O2TQ2O5Z7FJGG3WNRY95N63","00O2TQ2O5Z7FJGG3D3EGIE5I0","DP_3")</f>
        <v>0</v>
      </c>
      <c r="D51" s="24">
        <f>[1]!BexGetCellData("00O2TQ2O5Z7FJGG3WNRY95THN","00O2TQ2O5Z7FJGG3D3EGIE5I0","DP_3")</f>
        <v>0</v>
      </c>
      <c r="E51" s="24">
        <f>[1]!BexGetCellData("00O2TQ2O5Z7FJGG3WNRY95ZT7","00O2TQ2O5Z7FJGG3D3EGIE5I0","DP_3")</f>
        <v>0</v>
      </c>
      <c r="F51" s="24">
        <f>[1]!BexGetCellData("00O2TQ2O5Z7FN7M9BTIZBOZ6Y","00O2TQ2O5Z7FJGG3D3EGIE5I0","DP_3")</f>
        <v>0</v>
      </c>
      <c r="G51" s="24">
        <f>[1]!BexGetCellData("00O2TQ2O5Z7FJGG3WNRY96CGB","00O2TQ2O5Z7FJGG3D3EGIE5I0","DP_3")</f>
        <v>0</v>
      </c>
    </row>
    <row r="52" spans="1:7" x14ac:dyDescent="0.2">
      <c r="A52" s="23" t="str">
        <f>[1]!BexGetCellData("","00O2TQ2O5Z7FJGG3QVRA3WW3C","DP_3")</f>
        <v>b4) Otros Convenios y Subsidios</v>
      </c>
      <c r="B52" s="24">
        <f>[1]!BexGetCellData("00O2TQ2O5Z7FJGG3WNRY95GUJ","00O2TQ2O5Z7FJGG3QVRA3WW3C","DP_3")</f>
        <v>0</v>
      </c>
      <c r="C52" s="24">
        <f>[1]!BexGetCellData("00O2TQ2O5Z7FJGG3WNRY95N63","00O2TQ2O5Z7FJGG3QVRA3WW3C","DP_3")</f>
        <v>0</v>
      </c>
      <c r="D52" s="24">
        <f>[1]!BexGetCellData("00O2TQ2O5Z7FJGG3WNRY95THN","00O2TQ2O5Z7FJGG3QVRA3WW3C","DP_3")</f>
        <v>0</v>
      </c>
      <c r="E52" s="24">
        <f>[1]!BexGetCellData("00O2TQ2O5Z7FJGG3WNRY95ZT7","00O2TQ2O5Z7FJGG3QVRA3WW3C","DP_3")</f>
        <v>0</v>
      </c>
      <c r="F52" s="24">
        <f>[1]!BexGetCellData("00O2TQ2O5Z7FN7M9BTIZBOZ6Y","00O2TQ2O5Z7FJGG3QVRA3WW3C","DP_3")</f>
        <v>0</v>
      </c>
      <c r="G52" s="24">
        <f>[1]!BexGetCellData("00O2TQ2O5Z7FJGG3WNRY96CGB","00O2TQ2O5Z7FJGG3QVRA3WW3C","DP_3")</f>
        <v>0</v>
      </c>
    </row>
    <row r="53" spans="1:7" x14ac:dyDescent="0.2">
      <c r="A53" s="23" t="str">
        <f>[1]!BexGetCellData("","00O2TQ2O5Z7FJGG3QVRA3X2EW","DP_3")</f>
        <v>C. Fondos Distintos de Aportaciones (C=c1+c2)</v>
      </c>
      <c r="B53" s="24">
        <f>[1]!BexGetCellData("00O2TQ2O5Z7FJGG3WNRY95GUJ","00O2TQ2O5Z7FJGG3QVRA3X2EW","DP_3")</f>
        <v>0</v>
      </c>
      <c r="C53" s="24">
        <f>[1]!BexGetCellData("00O2TQ2O5Z7FJGG3WNRY95N63","00O2TQ2O5Z7FJGG3QVRA3X2EW","DP_3")</f>
        <v>0</v>
      </c>
      <c r="D53" s="24">
        <f>[1]!BexGetCellData("00O2TQ2O5Z7FJGG3WNRY95THN","00O2TQ2O5Z7FJGG3QVRA3X2EW","DP_3")</f>
        <v>0</v>
      </c>
      <c r="E53" s="24">
        <f>[1]!BexGetCellData("00O2TQ2O5Z7FJGG3WNRY95ZT7","00O2TQ2O5Z7FJGG3QVRA3X2EW","DP_3")</f>
        <v>0</v>
      </c>
      <c r="F53" s="24">
        <f>[1]!BexGetCellData("00O2TQ2O5Z7FN7M9BTIZBOZ6Y","00O2TQ2O5Z7FJGG3QVRA3X2EW","DP_3")</f>
        <v>0</v>
      </c>
      <c r="G53" s="24">
        <f>[1]!BexGetCellData("00O2TQ2O5Z7FJGG3WNRY96CGB","00O2TQ2O5Z7FJGG3QVRA3X2EW","DP_3")</f>
        <v>0</v>
      </c>
    </row>
    <row r="54" spans="1:7" x14ac:dyDescent="0.2">
      <c r="A54" s="23" t="str">
        <f>[1]!BexGetCellData("","00O2TQ2O5Z7FJGG3QVRA3X8QG","DP_3")</f>
        <v>c1) Fondo para Entidades Federativas y Municipios Productore</v>
      </c>
      <c r="B54" s="24">
        <f>[1]!BexGetCellData("00O2TQ2O5Z7FJGG3WNRY95GUJ","00O2TQ2O5Z7FJGG3QVRA3X8QG","DP_3")</f>
        <v>0</v>
      </c>
      <c r="C54" s="24">
        <f>[1]!BexGetCellData("00O2TQ2O5Z7FJGG3WNRY95N63","00O2TQ2O5Z7FJGG3QVRA3X8QG","DP_3")</f>
        <v>0</v>
      </c>
      <c r="D54" s="24">
        <f>[1]!BexGetCellData("00O2TQ2O5Z7FJGG3WNRY95THN","00O2TQ2O5Z7FJGG3QVRA3X8QG","DP_3")</f>
        <v>0</v>
      </c>
      <c r="E54" s="24">
        <f>[1]!BexGetCellData("00O2TQ2O5Z7FJGG3WNRY95ZT7","00O2TQ2O5Z7FJGG3QVRA3X8QG","DP_3")</f>
        <v>0</v>
      </c>
      <c r="F54" s="24">
        <f>[1]!BexGetCellData("00O2TQ2O5Z7FN7M9BTIZBOZ6Y","00O2TQ2O5Z7FJGG3QVRA3X8QG","DP_3")</f>
        <v>0</v>
      </c>
      <c r="G54" s="24">
        <f>[1]!BexGetCellData("00O2TQ2O5Z7FJGG3WNRY96CGB","00O2TQ2O5Z7FJGG3QVRA3X8QG","DP_3")</f>
        <v>0</v>
      </c>
    </row>
    <row r="55" spans="1:7" x14ac:dyDescent="0.2">
      <c r="A55" s="23" t="str">
        <f>[1]!BexGetCellData("","00O2TQ2O5Z7FJGG3QVRA3XF20","DP_3")</f>
        <v>c2) Fondo Minero</v>
      </c>
      <c r="B55" s="24">
        <f>[1]!BexGetCellData("00O2TQ2O5Z7FJGG3WNRY95GUJ","00O2TQ2O5Z7FJGG3QVRA3XF20","DP_3")</f>
        <v>0</v>
      </c>
      <c r="C55" s="24">
        <f>[1]!BexGetCellData("00O2TQ2O5Z7FJGG3WNRY95N63","00O2TQ2O5Z7FJGG3QVRA3XF20","DP_3")</f>
        <v>0</v>
      </c>
      <c r="D55" s="24">
        <f>[1]!BexGetCellData("00O2TQ2O5Z7FJGG3WNRY95THN","00O2TQ2O5Z7FJGG3QVRA3XF20","DP_3")</f>
        <v>0</v>
      </c>
      <c r="E55" s="24">
        <f>[1]!BexGetCellData("00O2TQ2O5Z7FJGG3WNRY95ZT7","00O2TQ2O5Z7FJGG3QVRA3XF20","DP_3")</f>
        <v>0</v>
      </c>
      <c r="F55" s="24">
        <f>[1]!BexGetCellData("00O2TQ2O5Z7FN7M9BTIZBOZ6Y","00O2TQ2O5Z7FJGG3QVRA3XF20","DP_3")</f>
        <v>0</v>
      </c>
      <c r="G55" s="24">
        <f>[1]!BexGetCellData("00O2TQ2O5Z7FJGG3WNRY96CGB","00O2TQ2O5Z7FJGG3QVRA3XF20","DP_3")</f>
        <v>0</v>
      </c>
    </row>
    <row r="56" spans="1:7" x14ac:dyDescent="0.2">
      <c r="A56" s="23" t="str">
        <f>[1]!BexGetCellData("","00O2TQ2O5Z7FJGG3QVRA3XLDK","DP_3")</f>
        <v>D. Transferencias, Subsidios y Subvenciones, y Pensiones y J</v>
      </c>
      <c r="B56" s="24">
        <f>[1]!BexGetCellData("00O2TQ2O5Z7FJGG3WNRY95GUJ","00O2TQ2O5Z7FJGG3QVRA3XLDK","DP_3")</f>
        <v>0</v>
      </c>
      <c r="C56" s="24">
        <f>[1]!BexGetCellData("00O2TQ2O5Z7FJGG3WNRY95N63","00O2TQ2O5Z7FJGG3QVRA3XLDK","DP_3")</f>
        <v>0</v>
      </c>
      <c r="D56" s="24">
        <f>[1]!BexGetCellData("00O2TQ2O5Z7FJGG3WNRY95THN","00O2TQ2O5Z7FJGG3QVRA3XLDK","DP_3")</f>
        <v>0</v>
      </c>
      <c r="E56" s="24">
        <f>[1]!BexGetCellData("00O2TQ2O5Z7FJGG3WNRY95ZT7","00O2TQ2O5Z7FJGG3QVRA3XLDK","DP_3")</f>
        <v>0</v>
      </c>
      <c r="F56" s="24">
        <f>[1]!BexGetCellData("00O2TQ2O5Z7FN7M9BTIZBOZ6Y","00O2TQ2O5Z7FJGG3QVRA3XLDK","DP_3")</f>
        <v>0</v>
      </c>
      <c r="G56" s="24">
        <f>[1]!BexGetCellData("00O2TQ2O5Z7FJGG3WNRY96CGB","00O2TQ2O5Z7FJGG3QVRA3XLDK","DP_3")</f>
        <v>0</v>
      </c>
    </row>
    <row r="57" spans="1:7" x14ac:dyDescent="0.2">
      <c r="A57" s="23" t="str">
        <f>[1]!BexGetCellData("","00O2TQ2O5Z7FJGG3QVRA3XRP4","DP_3")</f>
        <v>E. Otras Transferencias Federales Etiquetadas</v>
      </c>
      <c r="B57" s="24">
        <f>[1]!BexGetCellData("00O2TQ2O5Z7FJGG3WNRY95GUJ","00O2TQ2O5Z7FJGG3QVRA3XRP4","DP_3")</f>
        <v>0</v>
      </c>
      <c r="C57" s="24">
        <f>[1]!BexGetCellData("00O2TQ2O5Z7FJGG3WNRY95N63","00O2TQ2O5Z7FJGG3QVRA3XRP4","DP_3")</f>
        <v>0</v>
      </c>
      <c r="D57" s="24">
        <f>[1]!BexGetCellData("00O2TQ2O5Z7FJGG3WNRY95THN","00O2TQ2O5Z7FJGG3QVRA3XRP4","DP_3")</f>
        <v>0</v>
      </c>
      <c r="E57" s="24">
        <f>[1]!BexGetCellData("00O2TQ2O5Z7FJGG3WNRY95ZT7","00O2TQ2O5Z7FJGG3QVRA3XRP4","DP_3")</f>
        <v>0</v>
      </c>
      <c r="F57" s="24">
        <f>[1]!BexGetCellData("00O2TQ2O5Z7FN7M9BTIZBOZ6Y","00O2TQ2O5Z7FJGG3QVRA3XRP4","DP_3")</f>
        <v>0</v>
      </c>
      <c r="G57" s="24">
        <f>[1]!BexGetCellData("00O2TQ2O5Z7FJGG3WNRY96CGB","00O2TQ2O5Z7FJGG3QVRA3XRP4","DP_3")</f>
        <v>0</v>
      </c>
    </row>
    <row r="58" spans="1:7" x14ac:dyDescent="0.2">
      <c r="A58" s="23" t="str">
        <f>[1]!BexGetCellData("","00O2TQ2O5Z7FJGG3QVRA3XY0O","DP_3")</f>
        <v>II. Total de Transferencias Federales Etiquetadas (II = A +</v>
      </c>
      <c r="B58" s="24">
        <f>[1]!BexGetCellData("00O2TQ2O5Z7FJGG3WNRY95GUJ","00O2TQ2O5Z7FJGG3QVRA3XY0O","DP_3")</f>
        <v>0</v>
      </c>
      <c r="C58" s="24">
        <f>[1]!BexGetCellData("00O2TQ2O5Z7FJGG3WNRY95N63","00O2TQ2O5Z7FJGG3QVRA3XY0O","DP_3")</f>
        <v>0</v>
      </c>
      <c r="D58" s="24">
        <f>[1]!BexGetCellData("00O2TQ2O5Z7FJGG3WNRY95THN","00O2TQ2O5Z7FJGG3QVRA3XY0O","DP_3")</f>
        <v>0</v>
      </c>
      <c r="E58" s="24">
        <f>[1]!BexGetCellData("00O2TQ2O5Z7FJGG3WNRY95ZT7","00O2TQ2O5Z7FJGG3QVRA3XY0O","DP_3")</f>
        <v>0</v>
      </c>
      <c r="F58" s="24">
        <f>[1]!BexGetCellData("00O2TQ2O5Z7FN7M9BTIZBOZ6Y","00O2TQ2O5Z7FJGG3QVRA3XY0O","DP_3")</f>
        <v>0</v>
      </c>
      <c r="G58" s="24">
        <f>[1]!BexGetCellData("00O2TQ2O5Z7FJGG3WNRY96CGB","00O2TQ2O5Z7FJGG3QVRA3XY0O","DP_3")</f>
        <v>0</v>
      </c>
    </row>
    <row r="59" spans="1:7" x14ac:dyDescent="0.2">
      <c r="A59" s="23" t="str">
        <f>[1]!BexGetCellData("","00O2TQ2O5Z7FJGG3QVRA3Y4C8","DP_3")</f>
        <v>III. Ingresos Derivados de Financiamientos (III = A)</v>
      </c>
      <c r="B59" s="24">
        <f>[1]!BexGetCellData("00O2TQ2O5Z7FJGG3WNRY95GUJ","00O2TQ2O5Z7FJGG3QVRA3Y4C8","DP_3")</f>
        <v>0</v>
      </c>
      <c r="C59" s="24">
        <f>[1]!BexGetCellData("00O2TQ2O5Z7FJGG3WNRY95N63","00O2TQ2O5Z7FJGG3QVRA3Y4C8","DP_3")</f>
        <v>0</v>
      </c>
      <c r="D59" s="24">
        <f>[1]!BexGetCellData("00O2TQ2O5Z7FJGG3WNRY95THN","00O2TQ2O5Z7FJGG3QVRA3Y4C8","DP_3")</f>
        <v>0</v>
      </c>
      <c r="E59" s="24">
        <f>[1]!BexGetCellData("00O2TQ2O5Z7FJGG3WNRY95ZT7","00O2TQ2O5Z7FJGG3QVRA3Y4C8","DP_3")</f>
        <v>0</v>
      </c>
      <c r="F59" s="24">
        <f>[1]!BexGetCellData("00O2TQ2O5Z7FN7M9BTIZBOZ6Y","00O2TQ2O5Z7FJGG3QVRA3Y4C8","DP_3")</f>
        <v>0</v>
      </c>
      <c r="G59" s="24">
        <f>[1]!BexGetCellData("00O2TQ2O5Z7FJGG3WNRY96CGB","00O2TQ2O5Z7FJGG3QVRA3Y4C8","DP_3")</f>
        <v>0</v>
      </c>
    </row>
    <row r="60" spans="1:7" x14ac:dyDescent="0.2">
      <c r="A60" s="23" t="str">
        <f>[1]!BexGetCellData("","00O2TQ2O5Z7FJGG3QVRA3YANS","DP_3")</f>
        <v>A. Ingresos Derivados de Financiamientos</v>
      </c>
      <c r="B60" s="24">
        <f>[1]!BexGetCellData("00O2TQ2O5Z7FJGG3WNRY95GUJ","00O2TQ2O5Z7FJGG3QVRA3YANS","DP_3")</f>
        <v>0</v>
      </c>
      <c r="C60" s="24">
        <f>[1]!BexGetCellData("00O2TQ2O5Z7FJGG3WNRY95N63","00O2TQ2O5Z7FJGG3QVRA3YANS","DP_3")</f>
        <v>0</v>
      </c>
      <c r="D60" s="24">
        <f>[1]!BexGetCellData("00O2TQ2O5Z7FJGG3WNRY95THN","00O2TQ2O5Z7FJGG3QVRA3YANS","DP_3")</f>
        <v>0</v>
      </c>
      <c r="E60" s="24">
        <f>[1]!BexGetCellData("00O2TQ2O5Z7FJGG3WNRY95ZT7","00O2TQ2O5Z7FJGG3QVRA3YANS","DP_3")</f>
        <v>0</v>
      </c>
      <c r="F60" s="24">
        <f>[1]!BexGetCellData("00O2TQ2O5Z7FN7M9BTIZBOZ6Y","00O2TQ2O5Z7FJGG3QVRA3YANS","DP_3")</f>
        <v>0</v>
      </c>
      <c r="G60" s="24">
        <f>[1]!BexGetCellData("00O2TQ2O5Z7FJGG3WNRY96CGB","00O2TQ2O5Z7FJGG3QVRA3YANS","DP_3")</f>
        <v>0</v>
      </c>
    </row>
    <row r="61" spans="1:7" x14ac:dyDescent="0.2">
      <c r="A61" s="23" t="str">
        <f>[1]!BexGetCellData("","00O2TQ2O5Z7FJGG3QVRA3YGZC","DP_3")</f>
        <v>IV. Total de Ingresos (IV = I + II + III)</v>
      </c>
      <c r="B61" s="24">
        <f>[1]!BexGetCellData("00O2TQ2O5Z7FJGG3WNRY95GUJ","00O2TQ2O5Z7FJGG3QVRA3YGZC","DP_3")</f>
        <v>0</v>
      </c>
      <c r="C61" s="24">
        <f>[1]!BexGetCellData("00O2TQ2O5Z7FJGG3WNRY95N63","00O2TQ2O5Z7FJGG3QVRA3YGZC","DP_3")</f>
        <v>0</v>
      </c>
      <c r="D61" s="24">
        <f>[1]!BexGetCellData("00O2TQ2O5Z7FJGG3WNRY95THN","00O2TQ2O5Z7FJGG3QVRA3YGZC","DP_3")</f>
        <v>0</v>
      </c>
      <c r="E61" s="24">
        <f>[1]!BexGetCellData("00O2TQ2O5Z7FJGG3WNRY95ZT7","00O2TQ2O5Z7FJGG3QVRA3YGZC","DP_3")</f>
        <v>0</v>
      </c>
      <c r="F61" s="24">
        <f>[1]!BexGetCellData("00O2TQ2O5Z7FN7M9BTIZBOZ6Y","00O2TQ2O5Z7FJGG3QVRA3YGZC","DP_3")</f>
        <v>0</v>
      </c>
      <c r="G61" s="24">
        <f>[1]!BexGetCellData("00O2TQ2O5Z7FJGG3WNRY96CGB","00O2TQ2O5Z7FJGG3QVRA3YGZC","DP_3")</f>
        <v>0</v>
      </c>
    </row>
    <row r="62" spans="1:7" x14ac:dyDescent="0.2">
      <c r="A62" s="23" t="str">
        <f>[1]!BexGetCellData("","00O2TQ2O5Z7FJGG3QVRA3YNAW","DP_3")</f>
        <v>Datos Informativos</v>
      </c>
      <c r="B62" s="24">
        <f>[1]!BexGetCellData("00O2TQ2O5Z7FJGG3WNRY95GUJ","00O2TQ2O5Z7FJGG3QVRA3YNAW","DP_3")</f>
        <v>0</v>
      </c>
      <c r="C62" s="24">
        <f>[1]!BexGetCellData("00O2TQ2O5Z7FJGG3WNRY95N63","00O2TQ2O5Z7FJGG3QVRA3YNAW","DP_3")</f>
        <v>0</v>
      </c>
      <c r="D62" s="24">
        <f>[1]!BexGetCellData("00O2TQ2O5Z7FJGG3WNRY95THN","00O2TQ2O5Z7FJGG3QVRA3YNAW","DP_3")</f>
        <v>0</v>
      </c>
      <c r="E62" s="24">
        <f>[1]!BexGetCellData("00O2TQ2O5Z7FJGG3WNRY95ZT7","00O2TQ2O5Z7FJGG3QVRA3YNAW","DP_3")</f>
        <v>0</v>
      </c>
      <c r="F62" s="24">
        <f>[1]!BexGetCellData("00O2TQ2O5Z7FN7M9BTIZBOZ6Y","00O2TQ2O5Z7FJGG3QVRA3YNAW","DP_3")</f>
        <v>0</v>
      </c>
      <c r="G62" s="24">
        <f>[1]!BexGetCellData("00O2TQ2O5Z7FJGG3WNRY96CGB","00O2TQ2O5Z7FJGG3QVRA3YNAW","DP_3")</f>
        <v>0</v>
      </c>
    </row>
    <row r="63" spans="1:7" x14ac:dyDescent="0.2">
      <c r="A63" s="23" t="str">
        <f>[1]!BexGetCellData("","00O2TQ2O5Z7FJGG3QVRA3YTMG","DP_3")</f>
        <v>'1. Ingresos Derivados de Financiamientos con Fuente de Pago</v>
      </c>
      <c r="B63" s="24">
        <f>[1]!BexGetCellData("00O2TQ2O5Z7FJGG3WNRY95GUJ","00O2TQ2O5Z7FJGG3QVRA3YTMG","DP_3")</f>
        <v>0</v>
      </c>
      <c r="C63" s="24">
        <f>[1]!BexGetCellData("00O2TQ2O5Z7FJGG3WNRY95N63","00O2TQ2O5Z7FJGG3QVRA3YTMG","DP_3")</f>
        <v>0</v>
      </c>
      <c r="D63" s="24">
        <f>[1]!BexGetCellData("00O2TQ2O5Z7FJGG3WNRY95THN","00O2TQ2O5Z7FJGG3QVRA3YTMG","DP_3")</f>
        <v>0</v>
      </c>
      <c r="E63" s="24">
        <f>[1]!BexGetCellData("00O2TQ2O5Z7FJGG3WNRY95ZT7","00O2TQ2O5Z7FJGG3QVRA3YTMG","DP_3")</f>
        <v>0</v>
      </c>
      <c r="F63" s="24">
        <f>[1]!BexGetCellData("00O2TQ2O5Z7FN7M9BTIZBOZ6Y","00O2TQ2O5Z7FJGG3QVRA3YTMG","DP_3")</f>
        <v>0</v>
      </c>
      <c r="G63" s="24">
        <f>[1]!BexGetCellData("00O2TQ2O5Z7FJGG3WNRY96CGB","00O2TQ2O5Z7FJGG3QVRA3YTMG","DP_3")</f>
        <v>0</v>
      </c>
    </row>
    <row r="64" spans="1:7" x14ac:dyDescent="0.2">
      <c r="A64" s="23" t="str">
        <f>[1]!BexGetCellData("","00O2TQ2O5Z7FJGG3QVRA3YZY0","DP_3")</f>
        <v>'2. Ingresos Derivados de Financiamientos con Fuente de Pago</v>
      </c>
      <c r="B64" s="24">
        <f>[1]!BexGetCellData("00O2TQ2O5Z7FJGG3WNRY95GUJ","00O2TQ2O5Z7FJGG3QVRA3YZY0","DP_3")</f>
        <v>0</v>
      </c>
      <c r="C64" s="24">
        <f>[1]!BexGetCellData("00O2TQ2O5Z7FJGG3WNRY95N63","00O2TQ2O5Z7FJGG3QVRA3YZY0","DP_3")</f>
        <v>0</v>
      </c>
      <c r="D64" s="24">
        <f>[1]!BexGetCellData("00O2TQ2O5Z7FJGG3WNRY95THN","00O2TQ2O5Z7FJGG3QVRA3YZY0","DP_3")</f>
        <v>0</v>
      </c>
      <c r="E64" s="24">
        <f>[1]!BexGetCellData("00O2TQ2O5Z7FJGG3WNRY95ZT7","00O2TQ2O5Z7FJGG3QVRA3YZY0","DP_3")</f>
        <v>0</v>
      </c>
      <c r="F64" s="24">
        <f>[1]!BexGetCellData("00O2TQ2O5Z7FN7M9BTIZBOZ6Y","00O2TQ2O5Z7FJGG3QVRA3YZY0","DP_3")</f>
        <v>0</v>
      </c>
      <c r="G64" s="24">
        <f>[1]!BexGetCellData("00O2TQ2O5Z7FJGG3WNRY96CGB","00O2TQ2O5Z7FJGG3QVRA3YZY0","DP_3")</f>
        <v>0</v>
      </c>
    </row>
    <row r="65" spans="1:7" x14ac:dyDescent="0.2">
      <c r="A65" s="23" t="str">
        <f>[1]!BexGetCellData("","00O2TQ2O5Z7FJGG3QVRA3Z69K","DP_3")</f>
        <v>'3. Ingresos Derivados de Financiamientos (3 = 1 + 2)</v>
      </c>
      <c r="B65" s="24">
        <f>[1]!BexGetCellData("00O2TQ2O5Z7FJGG3WNRY95GUJ","00O2TQ2O5Z7FJGG3QVRA3Z69K","DP_3")</f>
        <v>0</v>
      </c>
      <c r="C65" s="24">
        <f>[1]!BexGetCellData("00O2TQ2O5Z7FJGG3WNRY95N63","00O2TQ2O5Z7FJGG3QVRA3Z69K","DP_3")</f>
        <v>0</v>
      </c>
      <c r="D65" s="24">
        <f>[1]!BexGetCellData("00O2TQ2O5Z7FJGG3WNRY95THN","00O2TQ2O5Z7FJGG3QVRA3Z69K","DP_3")</f>
        <v>0</v>
      </c>
      <c r="E65" s="24">
        <f>[1]!BexGetCellData("00O2TQ2O5Z7FJGG3WNRY95ZT7","00O2TQ2O5Z7FJGG3QVRA3Z69K","DP_3")</f>
        <v>0</v>
      </c>
      <c r="F65" s="24">
        <f>[1]!BexGetCellData("00O2TQ2O5Z7FN7M9BTIZBOZ6Y","00O2TQ2O5Z7FJGG3QVRA3Z69K","DP_3")</f>
        <v>0</v>
      </c>
      <c r="G65" s="24">
        <f>[1]!BexGetCellData("00O2TQ2O5Z7FJGG3WNRY96CGB","00O2TQ2O5Z7FJGG3QVRA3Z69K","DP_3")</f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9 8 f p K W E w q 9 L j Z V b + o 3 9 9 W 0 y r d J a n Z 8 u L O m + q 5 v F d v / X j Z 6 + + f P H m 9 M X T 3 1 + 7 + P 3 P X j z 7 8 u j B / s 7 O + N 7 4 P v 2 7 t 3 O w / / h u v N n j N 7 / / 0 + M 3 x y 9 f f f m T Z 0 9 P X x F 6 r 1 / 9 / q 9 / 7 8 6 H L 4 6 / O D 1 6 + v L 3 3 3 t 8 l 3 + l Q f z E V 6 e v 3 x D e Z 1 + k d 4 8 e f 3 H K P 0 6 + f I E f z 4 5 P 8 O P 4 z S v + 8 P Q 5 v f D q 9 / 7 9 + Z f f 6 + w p R o 4 f N H 7 z 6 V 3 + 9 + m r s + f P 8 c r L V z S 2 0 9 f 4 9 S e P G c i 3 j 1 8 8 f X 5 6 t E P P 4 7 v 6 x + P X b 4 7 f 0 I 8 3 p 1 + 8 / P 0 J n 1 e / D y B 7 f z 0 + e / H y q z d f f P n 0 F F + 4 P x 4 / e 3 7 8 5 v d / f v b 6 D e P 3 1 a v f 6 6 f w y + t X T w E P f W z z / x 7 f 1 Y 8 e v z x 9 d f a T 3 O a r l y 9 f n b 5 + / f t / Q f / Q L F s o r 7 / 6 4 u W X r 8 / e / P 6 v v v z u 6 + C D k y + f f / X F C / 7 s q 2 + / + n 1 + / + O T N 2 c / e W r b + Z 9 5 T V / 8 / i f f P n 7 1 + v e n i U J L D K D 7 k d + G 3 u y 2 4 Y + o z e s 3 r 7 4 6 C e G E H / l t H J z w o 8 e v v / 3 l d 3 / / p 1 + e f P X F 6 Y s 3 G P 6 b Y x 5 l 5 + N j p U b 4 M b i J P w b M 3 d / / 7 M s n 3 3 n x h f 1 g r / v B 7 u / / + u w p 8 e f T 0 9 8 b u P Q + M 6 1 O n 7 / B h 8 / O / G b e h w Z 8 H 5 r / m W k V g R Z 8 + B i j A H l f k D 7 B D J 1 + 1 0 7 i 2 Y u f P H 5 + 9 p R / f f 3 i y z d P z 1 6 9 + X 2 E b 2 n 0 v w 8 R + t U Z / r y r L H v X C h A x 0 1 f P 6 e c X x 7 / 3 7 8 8 d y y / 8 9 + 9 j / v 5 9 + A 1 p S F L 5 7 B l g v f o J 5 k h m d f v L 7 / + T Z 6 f f D f / 6 / d + c / t 5 v B M l n N C N P G H n S T 1 + 9 O B O M S f a e E x 9 / c f Y m J Q X 5 a F m U n 3 3 U 1 m v S f x B F 8 L C q K / v 7 4 9 e / P 8 n l 2 f G T 5 6 c k 8 m + O z 1 5 A S 9 h f f 3 8 R 0 A i 0 N 7 / 3 7 0 9 T f X r y B u / T / 5 8 T E S L N 7 k b h 3 4 3 q p o 0 K 6 1 5 M Y Y k 2 + r 2 f 0 8 z g D 2 E + E v s v 9 9 7 8 x N 6 X 9 3 / q w b P v f P 7 5 7 n d / L 3 r l 9 / 7 0 2 Q v S H N K C W 7 7 5 v Y 2 4 A z u Z c J G V N 1 + 9 O j 3 6 v a m 1 / / f j 4 9 / 7 7 P X R 7 / P 4 L v 8 U a k L D 7 C o 1 i W r f P v 7 J 5 7 + / T p H 8 o X 3 w H 8 x p p L Q 8 G S G p + k r U 5 P P T n z z V F o T Q 6 6 O v a L j y G + P 6 8 t X r F 4 L t m 1 e k 7 3 7 y + R H r N P P H Y 6 d 5 m F X P T g W + G g j 8 C u 3 3 5 k s G 8 f u / + X 1 e H v 1 e m B r 8 Q n 9 T B 5 u I J g 0 e g 8 i v j o 7 x N 3 6 h v 0 m k v j p 7 u i t A 5 Y 8 9 7 p 8 h 6 2 / 0 r v 5 G b + l v 3 o v 2 L 3 n T J 8 T T U 1 g Y f U A P / g D M + f T 3 f / F K L Y j 5 y / D s 6 9 / / 9 / p 9 W K g + J 3 X + E r w u v + D v 4 z d v X p 0 J Z V R N v z 4 l v n y j J L K q + 8 X T M / M Z C M u T x n N s i U t m 5 3 P A d n 8 Y W p t v / D + V + O Y r 7 y + x X 8 p L Z N n d X / L N 6 8 5 3 5 m / z r Z J Z / 1 I C H z 8 / P X 5 G S L 9 + 6 f 9 1 8 m 2 e p 5 d f s k U X m m + a d W 0 B 2 J / v H a X m 2 U 3 3 G B f 6 7 P G b b 3 / n j X b / + T 5 + e c O z x 3 q U l J 3 8 p Z p P / 3 j 8 x d k L 7 3 P 7 B w j N 7 4 H g N C p x G Y i 8 r 8 X L 0 N 8 e v y a 6 c k + / 9 5 v X 3 3 7 2 X H / 9 4 q n 9 9 f n n 8 i t Z z u O T E 7 b v N H 0 8 d D P X 9 h P y d Z 6 Q j u u 0 o 6 5 e E S k Z g a d k H M + e w 3 Y G n I I m x C 3 C X + 4 P c Y O s O r q 1 b v q p N w c / 9 Q 3 o p t / 7 5 5 V u E q L 9 f 0 8 3 Y Z q C v 3 + k q b 6 2 p h I e i G u q 3 b 0 f a a o P 0 l Q n X 3 z x 5 v c / o y B s k 2 o C N 5 t f A x 3 F E / p 7 C 2 5 W H 9 3 7 o e m j o z 3 B W v 7 4 U N X k S b p + M K S p P K J 9 T d V 0 9 G 2 a K A X a V V E A o 7 / 9 M F Q V 3 v / Z V 0 6 7 g 8 r J J V t 6 y m n 3 h 6 m c w E z e X x F F x X E m f k b U 1 d M 3 B w + e f v f 3 O f 2 J p 6 + O n + 4 P O l b 3 / l + k r C D V 5 l e j t f Q z / t W o L / 2 M f / 1 / v x 7 7 / X / / n z p 7 8 T l F 3 1 + + / u Z U 2 v 7 / 3 1 T a 6 0 G V F t D v R 9 r t R 9 p N n L F v n 3 7 1 5 c v X X / 3 E d 0 8 + 3 R v U b p / + v 8 o Z + / + t f n v 1 1 Z N X X 3 5 z y u 3 + / 9 + U 2 7 C / 5 o j 3 I 8 3 2 I 8 0 m f t t P v t r 7 9 N l 3 n 3 z n J z 8 / e T O o 2 R 7 8 S K + x 4 H 3 j e u 3 Z 2 e s T W q 3 7 5 r T Z p / + / 1 2 a W Z P / f 0 m E / 0 m E / e z r M x p 6 f f / n l o A 7 b / / + i D v t 9 / r + g w 7 6 A h B P c 5 9 + c G n v w / 3 8 1 5 l H t R 5 r s R 5 q s 4 4 2 R 6 A 5 q s o M f a T K W u G 9 e k 3 3 1 4 u k 3 p 8 N + e A u T P 2 c 6 j O n 1 I + 3 1 I + 3 V 8 c P 2 d 3 + v Q e 3 1 o x z Z z 6 L 2 o g z P 6 Z u z n / i K g H 9 z i m z v 5 4 U i C 0 j 3 I 5 3 2 I 5 3 W 8 c i O d x 8 O 6 r T 7 P 9 J p L H b f u E 4 7 e / H s y 5 e v v v z J b 0 6 Z H f z / X p k 5 m v 1 I i / 1 I i 3 W 0 2 O u f + r 0 H t d j D n z U t B g X z i q X 7 9 e 9 P f y v t j 8 C p x 6 9 O j 6 E T d A o s u z + k Z 3 f v n q V y I B J v S G q P v p P X W f 2 L 1 v / o X 5 + l 0 2 p R p f k y / W 5 V v 5 3 k y + m c V B u a k I o J + 7 0 r 2 L y n R p X Y N d S o 8 t n / 9 2 L c l 1 / 9 / k + + e o r B f 2 M 6 d X f n / / c 6 1 a f a j 7 T q j 7 R q q F W / e / / F 7 p B W 3 d 3 9 W d O q Z g L e Q 5 P 9 3 r f 0 D f + / o M l e n f 4 E 0 f s b 0 2 I 7 D / 9 / r 8 U M x X 6 k w X 6 k w T p + 4 U 8 9 + f a g B t v 5 f 5 M G + / + o L 3 a X V R e p S d 8 V 5 j + N O n P T 8 u w 7 n 3 + + + 9 3 f i 4 T 1 9 / 7 0 2 Q u n 4 F j 5 D D Q 8 e U V L p t J A 2 h G 9 j s 6 W F 3 X e V E 0 6 y 9 P n x a T O 0 6 d F s 6 q a Y l r 8 o 3 / r U t u j Y W z R 4 t t n T 5 + e s o g Q m j x D R 6 9 p A s 3 v j 1 + S 5 / 6 C u e H p q 7 P n z 1 + / I a Y / o s V M 7 6 / H 3 z 5 + / f T 0 2 f F X z 9 8 8 / f L k K + G S l y + O v 2 C N 9 u T 4 9 e l T G I Q 3 z 7 / 8 / M v g E 6 t X 7 S c n X 3 7 x 8 u x p + J o q a M / H / 9 m j 7 3 f 2 X v X p e z x O z x a r d d 6 0 V R O l p s u c / o i a f s O X p 0 / 6 1 H w y T k / W V Z s 1 6 X V 6 v K r q N p s W 1 T J n 7 n 2 d X 6 z r Y p b N 0 t f V t M j K K L X v / Y j a 0 Y Y / + f I n + 9 Q + I W p X y 7 Y u J m t H 5 i / y n 6 7 q L M 7 L + z + i b q z h 7 7 O 3 + 6 x P 3 a f j 9 G l e 5 9 P 5 g G K 4 / y N i R o l 5 c P J T f W K e j t O X d T V b T 4 f U 7 K c / o m a U m q d f f q d P z W d j 0 q 5 1 d U n M m S 2 K f D l E 1 A c / I m q U q M 9 h Z 7 p E / Z w 8 A e N s k e l K f 5 L o m r F K f U I k z m H S X u f 1 J T l e A 9 Q + + B G 1 o 9 T + v V 9 E / N p v k 0 L I 6 p a o u V I f I U p T F 9 B H a P r s 5 y 9 N X z 1 5 0 a f p 1 r c / m + 9 + M t / 7 Z H 7 v k / n + J / P 7 n 8 w / / W T + 4 J P 5 w S f z h 5 / M d 3 f o / 7 t 3 Y n T 2 0 r 8 / 4 l 2 v 4 U / d + 3 0 i M c N 8 9 0 7 6 r F r O q v R z U g x 1 V k J J 3 I K b d 3 8 U m c W p f H w c i S X m e 4 b K R N 1 n 1 Q J m L v 1 i v W Q i R 6 O H 3 R / F a n H 6 f v 4 8 E j 3 M 7 / n 0 L Z p p V h Y / y D i t Q K b u V T 7 N 1 r N s M M u w + 6 N I L U 7 r L 3 7 v S C w x 3 / d o f V I t V v m y 2 U D b H 8 V p Q Y b z 9 U / + x J v f + 6 e + / X v 9 X t / 5 9 P e J 0 P a + R 9 v T d 2 2 d T Y W J 6 c 9 v F 7 O 6 m m b 1 Z F 3 H n b b d j V H c z 0 c H 4 9 7 T e 6 e f n z 3 c + / S 7 E V J / e s d m y 9 L T Z p U j j 0 P p H K Q l J b w z 6 m O j p 7 z 7 o 2 A v z t 8 v z 8 4 i R H 9 w J 9 0 Z 7 9 7 7 9 H c H R 5 d Z o J r T Z / m M P R D r f k z K P E r z j b H g z 2 N G P z j 7 P E L z g z v p v f H u g 9 9 d m b u j V l 7 m b f 2 P / q 1 l X k U p / a M 4 M E 7 p 0 6 9 2 I p R + e C f 9 P G u q s l h y 1 v h p 8 Y / + 1 U 0 e d + 8 2 B o M / j w n 7 / P 7 v F Q t S d p x d L J 3 a F o Z m N U L 5 j R i d 9 3 4 U D M b p / O r b + z E 6 2 2 g Q / k f T Z p P C O d L Q 2 J R P 8 l f x S u L z 0 2 W L l Z C o p t 7 7 U Z Q Y J / / v / f r L P v n P k L W b E i s X l 0 R e S t g X l 9 n M E J p c 7 T K b 0 H K I 2 k o O c t K t s 8 + K 3 U + K v U + K K P k 3 B p E / f w 3 l 8 f 7 + Q Z / 8 B T H / G 0 q C L M k T T K v 0 q 4 a l 4 C f z + T / 6 1 0 / X Z d z 9 2 / v / a u j 4 s 0 3 h 4 2 e v I x T 2 0 y B B 6 J i e v T 5 + E S X w j + L H O I E / f 3 U S I f A 9 L 6 g R 6 3 i 8 b q v F P / q 3 X h Y l p f 1 f r P P L A U b + 0 R J g n M 4 v 9 i L B Y z G Y A 8 E H r 3 K K J q t m + 2 z Z 5 v U i n w 2 E j n s / C h 3 j J H 9 z G g l j C k q N f N n W 7 I B Y G 3 k 6 r Z b / 6 N + 6 K K Y D F P 7 R o m G c w j / 1 E 5 H w 5 T v j 9 E 2 d L Z v z v G Y b G C f p j y L C K E m f f L o b C V x + r z F p h + V l v h x S A T 9 a E 4 x T 8 + R p J D x 5 u 2 t U g C U q 0 n P r S V M M 6 d h 7 P 4 r / 4 g Q + + z I S g D w f W x X r Y r z n B d y I p 0 W z q p p C b N z W 8 8 / K 3 U / K v e j 6 6 7 2 N M d / P Y 5 5 + u R M J O k r i 6 c 5 y a 5 o v 3 Q Q 8 p 5 R / G V + C v f e j J c I 4 o X / y S S T 2 I G 6 9 F X N H K f 2 j K C 9 K 6 Z P d F 5 E g h N I Y b 6 q W k h N E 3 6 9 B 6 4 0 B 3 8 8 3 9 f H 0 z e / z 1 b O f + P T N l 9 / 5 i d P 9 T y O 0 N v Q 9 f T e l 1 R M K O J q v S f Y f L R 7 G W f z 0 O B K M h H 5 y q g t X R P v T t v h F 6 7 z N Z n H v + d 6 P Q r 4 4 l X + v L y I B y f E 4 P V 5 V d W v s 4 t b x Z 9 n u J 9 n e J 9 m 9 T 7 L 9 T 7 L 7 n 2 S f f p I 9 + C Q 7 i D s i P 1 o m j B P 7 J 3 7 v S K i S + a n / g O y r r M 6 Q g H 6 B S H u Z p a e 0 N p 5 R / J 2 R 8 0 3 L X Z R p M q 5 k S P 4 f R Y p x 8 v / e D y O x T e a n R i P k J 1 3 + O q 8 v S Y G L V n + d l e t Z l O w / W l m M k v 3 p v d 8 r E v F k 9 2 7 i + r P l e Z 1 R P r V e T 9 s 1 f f S 6 I p U f X d P d / 1 G s G a f 8 w + 9 G A p / M T 6 H 2 K U / L v M / w W Z l P i 0 V B j g 2 3 g x h 8 s Y 4 6 M P s / W m q M U / / z B 5 F o K L s / R P 0 v / t G / p 2 y L 1 U D M u f + j m D N O 5 S + + E 4 m E s k 9 v 0 i 5 s S y W p 8 i a f L q v y H / 1 b L 4 o p L G t 8 Q X 3 / R 5 F o n P 6 v v 4 o s 0 2 Q P b q L / 6 / x i X R e z b J a + / E f / n k k J 0 q u a O Y 2 S / 0 e r k X H y / 9 S n k S i J / P K v o e I p n j p d t l H q / 2 i N s k v 9 n / j J V 8 f 3 v v t 0 P + L a P P H W H t K t J 5 9 N d j + Z 7 H 0 y u f f J Z P / O 4 7 s R 6 m 6 M T X 9 e h k t C 3 e 9 8 H n F f J h Q u O f I S 3 7 6 s q z a f i i o X H x F 5 3 E E 3 f f 9 H S 5 N x a r 9 8 F X F X J n s d a j / N G y w C U 9 K l + E E 2 m N T a / 1 E I G l X X p / f P I u m W y b 0 O k V / l W V N c L D f Q 9 0 e x Z p y J v 3 s v 4 g 2 S 3 n 3 f 5 c v 7 P w o p o w T + v f d O I + 7 e y V j c j Q b Z 7 r Y g h 6 L p e R 5 b J 5 9 N d z + Z x p c u 7 / 9 o 6 T J O 7 o O f i L h 3 U 5 s x Z H e O n D Y 4 0 r l J h y N D C A a n e B 2 L m + B 2 s p E U 7 7 R V H Y 1 t 7 v 8 o t o x T / 9 l e R F t P b c L w i 2 K Z 1 1 W U o j + K F u M U f f 4 0 k g F / S u u W t b + u M 3 L K W R T 1 J T 6 H G h n R 3 y / z Z S M 6 5 T r 9 T p T 6 P w o W 4 9 R / 9 T K S A D 8 d w z i S x v i 6 a 2 v 3 f x Q d x s n 9 + + x E o s M z f 5 X + N i R P t 8 7 O 0 s / S 4 / S T K P F / F D x G i f / 7 7 J 9 E g s c z U N + u 0 T / N a z K V M 3 F W n t E K G 2 Z B E i J M d S Z 7 3 F / 5 0 Q p n n O r H L y J B 5 P E t a R 6 l 9 I 8 i y T i l P / + p S K R z 9 p O e c r E 0 3 z r 7 S e L k s / S T 9 E z + O Y s z 9 c a g 8 u c x U 7 8 4 j s Q 8 T z N o C V q k r O o F X O 4 4 + 3 7 6 o z g y T t M 3 X 0 Q C m 9 1 b K o p 0 W i 3 T Z 2 v 6 P e c M Y H Y R 9 c I / / d H K Z J z 4 P / X 7 R O K a v W + Y + D 8 K K q P E / 6 l P H 0 Z C o H u 3 J f 7 W P V L l u 6 T F 4 4 m U T z c G n v + / 0 + E / 9 e b g p 2 6 i + n d f v P p 9 H t 7 / / C s T K n p U T 0 8 p W 7 U g U s d I u f O z m Z M 6 + r 0 f 3 + 1 8 M k z a o 9 P n p 1 8 8 v t v 5 s E P t T e P u t L x x V n z C h F / 8 c C b r B d i 4 N 1 n H i 1 V Z m H T i N S X J K a U l f 0 W n b 6 P + + f / K 9 D E l 3 n / 6 N p H q 5 2 J C 3 3 z 7 R X 9 C v 6 h m x T k t / A + I 3 8 + m J v u h z R 8 P / L 3 n z 6 f M z 8 V 0 / d S b B x G H N 6 c s 3 M X Q b G 1 M u f 1 / Z b Z 4 3 O 8 9 W x 5 h b j F Z 3 9 B k v X j w x c M n b 8 5 + 6 s m X P / X p 7 x M J B M W Z I M m f Z u v Z 0 K R t T N z 9 v 3 v S O u N / 7 0 m L E O i H N 3 m W 4 z 4 9 + f x J R N I K k x J M t / K o m 7 f z / 4 O s 3 1 3 + 9 + R L x v 3 Z 8 Q l + H L 9 5 h R 8 n p 0 S O V 6 9 + 7 9 + f f z l 9 / u a r s 6 e 7 P Q r y i v r T e 7 8 X J V l N E 2 2 7 t 0 k b m y a P X 3 z 1 x e / / + u T 4 + e k R R U P u D / 7 8 5 a v T k 6 M 9 + Z h / f 3 z 6 x U s i 0 9 l r 4 P f y + e l P n j 5 n T L / 6 4 i v + 5 f n x 5 5 + / o m 4 f 3 5 X f H r 9 4 / d U T H s y z 5 8 d v f n + d u M d 3 v b / k m 9 e d 7 8 z f 5 l u a R Q v l 9 e / / 9 I x h / l 5 n T / E C f h B d D a F u R 7 E n n + 7 + X r e m G P s f P 3 8 p p u J 8 7 / d 5 d W u K s c P d p x h w + P 8 t m Y S x j n / q J 3 Z + R K Y b u e n 3 2 d t 9 d m s y / T y X P 2 G s h 6 d f / Y i x b i b T 8 e e v T m 5 N J n Z 1 f 5 6 R S T N 1 J 6 / s 0 H 9 E p h g 3 c Z 7 y u 0 / 3 b + 9 Y / b w k k / i f P / X p 5 7 c m 0 8 9 j 3 f Q e v o E E R T / P y P Q 1 f I O f x 9 H M 0 z e v f / I n 3 v z e P / X t 3 + v 3 e n l 2 9 i O K 3 U w x z / 5 9 Z + + m a K a T X P n 5 S z E x h b / 3 w U / c X s f / / D W F 7 6 P j f 9 4 H N s J Y r 1 7 u 3 5 p i P y 8 Z i 8 n 0 + 7 w 4 / u 6 t y f T z 1 8 c 6 + b 0 f 3 p 6 b f p 6 b Q t V Y + / s H t 6 X Y z 0 u v V O V v / + Q m M v 3 I Y w h 9 r J 9 8 + Z O 3 Z a y f l x p L y f T y 1 M r U j W T 6 + W v / v v v d e z 9 K 7 N 1 C m 7 / Y u 7 2 b 8 H P m f / 6 / h G L v H 9 j 8 y G N A u u / h d 3 / k M d x M p v d a s f l 5 L o q a + T v 9 0 n o B N 1 L s 5 6 P H o P L 3 x X d u b w p / n m s s Z a x X T y w V b q T Y z 1 / G O n 5 z e p M p / F G M E z L W 7 / 3 i 9 u u o P 8 9 F U e P o N 1 / c 3 t 3 6 e e n H v / / K 8 4 8 Y 6 z 3 9 + J + X X q l o r J 8 6 P v 5 R u u F m b v p 9 P v + p 2 / t Y P 8 + d d 5 W / 5 0 9 / r x 9 R 7 H Y U + x r O w 8 9 f r / T J y 5 2 D 2 5 L p 5 7 N i / + L 3 f v Y j M t 2 o p m 6 x j v P z n E y S v D o 4 u 7 U 3 9 f P Z / 3 z 6 5 v V P / s S b 3 / u n v v 1 7 / V 4 v z 8 5 u T b G f 5 / Z P 1 + p 3 X 9 z k Y / 0 o 3 R B Q 7 O m 9 3 + v 2 U e G P e A z O w 9 m X N 1 H s R z w W S u X v / X D / R x S 7 J c X E p f i p 3 2 f n 1 l L 5 8 9 h W f j 1 f 9 e c 7 x d Q f e / X t m 6 T y / 0 O a / 4 d C s e f 3 b 5 + P + P m Y 6 B J R / L 2 / s / f q 1 m T 6 e S 6 K t 1 6 l / p G B D A z k 7 / 3 q 5 e 2 V 1 8 9 z H n v / L M X P S + W l Z D p + 8 f p H Z L r Z F J 5 + t X N r M v 0 8 l z / V 8 a + e W C r c S L E f B d r E Y 8 f H z 2 4 v i j 9 / F z O e f v 7 g 9 m T 6 + a a x v G T q d 5 z f d C O Z f p 5 r L P W x 9 k 6 / e 2 u K / X x j L I 9 M v 8 / O j / K B 7 0 W x 7 z 7 d / 1 H O + b Y U E 1 P 4 5 v T 2 a 2 c / 3 y n 2 / u H O z 3 d 1 L + s a P / n k 9 n 7 E z 3 O K a c 7 5 8 + c / e W u K / f x 1 U J 9 8 u v u j t O n N 3 P R e A e K P 5 A / y d 3 z 8 5 E c U e x + K / d 4 / + f L W G u v T k 8 8 t d X / e i K K G 1 D / 1 6 U 3 u 1 o 9 c + l D H n 3 1 5 e 5 f + 5 7 G O v 3 m h 5 0 d + f K j j 7 / 0 + P 1 p M v C X F N L p + + e r W f v z / f 3 T 8 e 5 P p v Q L E H 4 n i + 4 Y 7 P x 9 1 / K 2 d h x / J 3 / u p q Z / 3 i v 3 9 1 8 N + n m u s r 5 H S + v m o s b 5 G 5 u H n I 5 m E m x 6 e f r X z I z L d S K a n D 7 9 7 c G s y / T x X U y p / e 7 v P b k 2 x n 7 + M d b y / / y P G u i 3 F 3 t / H + n n J W E K m 7 9 4 7 u T W Z f r 4 z l o j i i 7 3 v 3 p p i P 4 + d 9 6 d v f p + v n v 3 E p 2 + + / M 5 P n O 5 / e g P F f p R S D h M 0 b 7 6 4 d R z 9 8 5 n H 3 k v d / 4 j H Q h 5 7 n y T g z 8 s V f G G s p / u 3 X 9 3 5 e U k m t o o n u y 9 + 5 E e 8 F 8 U e H p z d X s f / f H R Q 3 z 9 B 8 / M z p S y Z h 3 u / 1 6 3 V 1 M 9 L M g k 3 / d 7 f 2 b v 9 k u q P 1 B Q Y 6 / V X N 4 U 7 P 3 K s A o / h p z 5 9 + H v d m s d + P i p 2 j a M / f 3 V r j + H n s 8 Z 6 e W q H P k C m n + f + J w v d 7 / 3 7 7 P z I / t 1 C 6 N 5 n H f X n e W J B / c / n O 9 Y L u J F i P x / l T 8 j 0 U 8 f H t 1 d T P 8 8 d K 2 W s 0 y 8 t s / x I Y w 2 n q d 6 8 R y r 0 5 z l j K c V e H N 9 + g e L n O c V u n W P 4 U Y w T J q 9 O v 9 q 5 L Y / 9 / F R e Q q b f + / V N X u m P G C t M N 3 z + 4 E f r O O 9 F s Y f P 7 9 8 + 3 f D z X N 2 r g T x + c e s g 6 O e x 8 n r y 6 e 6 t G e v n H Z m e v n n 9 k z / x 5 v f + q W / / X r / X y 7 O z H 2 m s m y n m y d 9 P / T 4 7 t 2 W s n / c a S 9 I 2 b 0 5 v H w T 9 f E x C 3 H q t / k e i G I r i 5 z 9 1 6 y T 8 z 0 / G Y v k 7 v X 9 2 a 4 3 1 8 8 4 U u j j 6 9 / 7 J l z 9 5 W z L 9 v F f s 7 5 / d + v k m f 5 6 P 9 R 2 n r G 8 k 0 8 / j J d X 3 W d 3 5 e U y m F 3 s 3 J U h / 5 C a E O Y a b 8 1 g / Y q z P z 0 5 + r y 9 u 7 S Z 8 g 6 u r / 9 + k m C z b v 3 q 5 f 2 u K / X z 3 G C Q r 8 3 L n 4 N Y U + / n m M X g 6 f n / / R 2 S 6 h f z 9 P j s / U u w 3 c 9 P D v U 9 v v 6 T 6 8 5 i b n j + 9 d c b 4 5 y e Z R D f 9 1 E / c 3 k 3 4 + S Z 0 T 9 / 8 P l 8 9 + 4 l P 3 3 z 5 n Z 8 4 3 f / 0 1 m T 6 + c h N m n T 5 z t 6 r 2 5 L p 5 3 F u 6 q e O j + 3 Q f 8 R N H 6 K b f h Q b h 0 H f 7 o t b p 9 B / X s r f 1 1 j 0 + / l m 9 D x t f v L K D v 1 H 3 D Q o d E 9 / 6 t P b 5 8 1 / l D d 4 z 9 z U z 0 / G E j X 1 4 v j 2 k d 6 b b 7 / 4 E W P d I i H 1 I 4 / h f r C a 9 f L s 7 N Y 8 9 v P R F L 7 / a t b P S 4 2 l g c 2 9 3 + e m + O 9 H 8 h c 6 D 5 8 / u D V j / X x 3 H o T H f p / n O 5 Y K P 6 L Y b X j s 4 a t v 3 3 p h 6 + e l 8 l L n 4 e z L 2 6 8 / / P z N y r z X + s P P d / m T p Y h n e z s / X 6 z i h 1 J M d f z v / e J H m Y e b R f H J p 7 s 3 r X H 9 y N 0 K G W t v 9 9 m P G O t G j f X 7 v P n i p p T W j x g r T G m d H v 8 o C f h e F H t 4 + t W P r O I t K f b + V v H n Z a 5 G k x C f P / / J W 5 P p 5 3 v a V N T 9 8 Y s f J S H e i 2 K / 9 6 u X t w 6 p f 3 7 G i k K m v d N b x 4 o / P 9 0 t c R 5 + 4 v e + y Y / / + c 1 N q t i / + L 1 v 7 b z / v C T T r d c q f u R Y B Y z 1 e / / k y x 9 5 D L e k 2 K 1 T W j 9 S 7 L e K C n 8 k i l / f e f + R K 3 q 7 X M 2 P R J G s 4 o u 9 H 7 m i N 5 P p v V Z 3 f m Q K b x f j / E j H f / 1 w 5 + e x j n / 6 5 v V P / s S b 3 / u n v v 1 7 / V 4 v z 8 5 u S 7 G f x 8 r r 6 R f f O b k t m X 5 + B o i i s Z 4 / v b X 8 / T z m p t P 7 Z z u 3 J d P P T 2 4 S o b v 3 e 3 3 p y P Q j M g 0 5 V q + + f f u M 8 c / H x R v l p o f f P f i R N 3 V L i r 1 3 K u b n J W N p j u / k 1 U 2 L p z 9 i r N B N / 7 0 f / k h j 3 U L + b o 7 / f h T N B K L 4 + 5 x + a b 2 A G y n 2 8 5 K x J G O 1 v 3 + T K f x R K i Y U x Y O f + F G 6 / b Y U E x 5 7 c 3 r r 5 P H P d x 5 T 5 f V 8 x 6 r w H / H Y r a T y 9 9 m 5 f Y D 4 8 5 z H N A h 6 / d W t X Y q f d w m a p 2 9 + n 6 + e / c S n b 7 7 8 z k + c 7 n 9 6 W z L 9 P P Y j n n 7 + 4 P W t y f T z O E H z P i t f P y + 5 S b T 5 q 5 c 3 R Y U / s n 8 B x X 6 f n / p 9 d n 5 E s V t S 7 P 0 X C H + + e w z v n w T 8 + U 4 x s Y o / 9 e n t I 5 + f x + r + 5 p D 6 R 8 4 D O Q 8 H Z z / K P L w X x Z 7 8 5 J N b e 6 U / 7 2 I c z x T + X l / c X r H / / J W / 4 8 9 f n d y a T D / P k / C i 2 H / q 0 4 e 3 9 7 F u T 7 H / f 1 J M d P z z + z d R 7 E c 6 / u v 7 8 T 8 v f S x R X i / 2 b p 9 5 + H m p 4 9 / f F f 3 5 r r E k 8 3 D 8 4 i Y f 6 0 c a S y k m q z u / 9 3 f 2 X t 2 a x 3 7 + a q y T 3 / v h T U n A n 9 8 a S 7 n p J 1 / + 5 I / k 7 3 Y U + x p 5 r J / v O v 7 9 A 8 S f v x r r f V Z 3 f l 6 m G 0 R j / d S 9 3 + f W 9 u / n J Z n e P 7 D 5 + U k m 0 e Z 7 p 7 c W u p + X b o K m Q s + + / P K 2 Z P r 5 y U 0 i d L s v b p / j + 3 n J T S J 0 z 5 / e W j f 9 a C m Q l w L v / V 6 3 l r + f l y 6 U R j M n r + z Q b y T T z 2 P 5 + 3 1 2 b s 9 N P 9 9 D m P c P + n 5 e M p a k i f f 3 D 3 6 U T X g f i j 0 5 e f q j N N U t 5 O / V y 1 u T 6 e e n / 8 l k + u 5 3 7 9 3 k f / 5 I / k L H 6 u F 3 b 9 J Y P 3 J F Q x / r 5 a k V r / 9 P 8 t g P n W K / z / M d 6 0 L 9 i M d u I 5 X H b 0 5 v v 4 7 6 8 z H c U T J 9 / u p H 6 Y a b 5 e 8 W G u t H 8 v f 1 v d K f 7 w H i b R d v f u R 5 B R Q 7 v X + 2 8 y M e e x + K n f z e D 3 8 k l e 9 H s Z s X w X 4 k l V 9 f 8 / / I V s I J + 6 m f u L 0 e + x H F Y C s P z m 7 v 3 f 9 I j y F L 8 c V 3 b u / o / / y N h 9 5 L e f 0 8 J t P L n Y N b k + l H 8 g f 5 e / 3 V T d 7 9 j w L t n / j q p z 5 / / p O 3 J d P P 4 y z 9 7 / P 5 T 9 1 a m / 8 8 J t M t F j N + n p P p v Y 3 e z z s y P X 3 z + 3 z 1 7 C c + f f P l d 3 7 i d P / T H 5 H p R q F 7 H 9 3 0 o 2 j m l k n 4 H + U Y A h 7 7 v X + f n S 9 v z W M / H 7 0 p F c W f + n 1 2 f k S m G + X v 6 U 9 9 e v t s w o 8 0 F v I v v / f r 2 8 v f / / 8 o 9 n 4 U e 3 + r + P M y s S B k O n 7 x + t Z k + v m r s d 4 r / / L z X f 5 u G + P 8 y M c K g + e X r 3 4 k i j c z 1 n s t R f w 8 J t P z + z e t o / 6 I T J + f n d 4 / 2 7 k 1 m X 7 + u g n v p Z t + v q 8 / M M V + 6 t O H N 8 n f j + x f I I o n p 8 e 3 V u w / P 9 N 9 E j z f + 7 1 u C g V / x F i h 8 n q P V Y m f z 8 7 7 0 z e v f / I n 3 v z e P / X t 3 + v 3 + o 7 j m x + J Y o S x Z P H 0 9 z 5 5 Z R 2 C G x n r 5 7 l V F I r 9 P r / 3 i x 9 R 7 J Y U e 3 + r + P P T Q X 3 / B O m P G A s U e / X t W y 9 C / 3 y 2 i u / l 0 v / 8 D q l F x / / U F 7 / 3 s x 8 5 q O 9 D s d / n + Y 5 V S D c y 1 s 9 f H f / 0 8 w e 3 T 0 L 8 S G M h 8 v n O 5 w e 3 p t j P R 4 3 1 N X y s n + e M d W s / / k c 6 P l R e X 3 z n p i T E j y g W + h H 3 f p 9 X S o W b p f L n s V V 8 + N 3 b 6 / i f j 2 S 6 t V f 6 o w D x 6 z s P P 9 8 p 9 v 5 + x M 9 H d 0 v T p t / Z u 7 1 i / / l L p v f S W D 9 / F f v v s 7 f 7 o 3 T D L S n 2 N X K l P 9 / k 7 + s t g v 2 8 I 5 N n 9 H 6 v L 3 Z u T a a f 7 2 4 C O 1 a / z 4 v j 7 9 6 W Y j 8 v V 1 c 1 s H n 9 1 a 3 J 9 P P Z / p 1 + a V X P j W T 6 U f L q d h 7 D z 3 P F / v 7 x 3 4 8 Y C x 7 7 8 b F V 1 j 9 y R T f 5 W L / P V 8 9 + 4 t M 3 X 3 7 n J 0 7 3 P / 0 R j 9 1 M s a / n P P w 8 t o q / 9 8 v T m 0 T x R 1 7 p + 4 Y 7 P 1 J e I c V e n p 3 d m s d + 5 E f c i k w / H z W W h D v H L / Z + p N i / W c X + 8 z h 4 f v j 8 / u 9 1 W z L 9 v H e s h G I H Z 7 d e v P n 5 z F i v v r 3 / Q 3 c T / r 9 K M f H Y j 1 + 8 v i 1 j / U g U O a W 8 + + L k R x R 7 H 4 o 9 O f v y 9 k s 6 P 4 / D H S e V v / f z p 7 c 3 k D 8 f 3 S 1 l r J 9 8 c p P y + l F U G F D s 6 R f f u b 3 y + n k s i k + / X h L w 5 z H F v l 5 I / f P Y V 3 3 y 6 e 7 t d f z P x w S N h t Q n r 6 x 5 u 5 F M P 3 K 3 3 j O 6 / v k p f 6 K m v n v v 9 q b w 5 6 P 8 a Y D 4 + U / d R K Y f + V h h g P h 7 f b H z I 4 r d j m K i 4 3 + f 5 z v W b / q R x u q 5 o u + x C P Y j V z Q 0 h b / 3 6 1 t n H n 7 e M Z Y j 0 + n 9 s 5 s 0 1 o 9 8 r P f N P P w 8 d x 4 k 3 f D 5 g 1 u T 6 e e n / L G P 9 V O f P r y 1 x / 4 j + X v v l P K P K A a K v d w 5 u D X F f j 6 m l M U V / a n j Y 6 u F f q S x h s n 0 + f O f / F G M 8 z 4 U + 3 0 O T n 7 q R x S 7 H c V E Y x 3 v 7 / 9 / Q m P 9 H J P p 6 c P v 3 p 5 M P y 9 d 0 d u u S v x I / t 5 X Y / 3 I F L 4 f m X 5 e O l a a R 3 5 x / N 0 f y d / 7 U O y 7 T / d v H e P 8 v J S / r 7 G O + q N Q 8 H 2 T V z / K I y O P / O r b + 7 e m 2 M 9 H H + t r m M I f i S J i n D e n n 9 + W Y j 8 / d b w 4 D z / 1 + + z 8 i E w 3 c 9 P n r 2 5 a q / + R / A W M 9 X v v n d 7 k l f 6 I Y m G 6 4 f V X P 6 L Y b S k m P P b 8 6 U 0 O 6 o 8 i n 4 D H T n 7 v h 7 d 2 t 3 5 + q v v 3 X j b 8 e U m m r + G V / i j c I f k 7 v X + 2 8 y O N d T u K f Q 0 e + / k Y I H 4 N 5 + F H o g i K f f G d W 7 v 0 P 4 9 1 / O / 9 k y 9 v W o 9 2 j P X z M Q m v y / b 3 f p 9 X t y b T j + Q P r u j u i 1 v L 3 / 8 v G e s u / / v 0 1 d l z R u n l q 5 d v z k 5 f C / l e v v r y 5 e k r + R s v 6 7 N L U A D k J 4 + f f 8 W D v 9 t t v O H l v d 0 P e X n v Q 1 6 + 9 / V e 5 p f v f c i Y 9 z / o 5 Q 8 h 2 L 5 P M O Y 0 + e 3 9 g P i E + 5 p A d n d 8 G h z 9 3 l 8 P x g e Q Y n c n I M X u 1 0 P g A 1 h o d 2 f / G 0 D g / o c g 8 O m H v P w g Z I K I 9 f n u m 9 f f + X q j O v g Q x B 7 6 i O 1 9 L Q R 2 Q z H 5 e j B C K R l / T T n Z / Q a 4 Z O 8 D 9 M 3 u h y j o v Q + X 8 v 2 d D 4 d x / x u A 8 f C b g e E T 8 + j + O D 1 t 2 m x W p c f L r P x H / / q 2 m F b p L E / P l h d 1 3 l R N + j R v s 7 K k B l + v s 4 6 y j / n R n z 5 7 8 b V g B y z 1 N Y k R c N b X g b G L / 2 8 a 4 + 9 z s P P i 8 9 / n u 5 9 / 8 f V g 3 0 y / r 6 f i A D v Q D j / 1 k 6 + e / / 5 f v N z 5 G u I N W I G K + K l n X / z + B t z v / x M 7 9 / a / H k z f s B w d P / 3 J L 5 5 T u 5 / 6 e r B 8 O w N Y Z z 9 5 d v r 7 v D r + e s A C u 7 P 3 8 O 7 u z t 2 9 n d 2 H X w + Y b 2 g 8 Y O n u z q P 7 n z 6 6 9 z X n I 7 B A P 5 t C v t t x v o M h 7 D 6 6 d / / R v X t f D 2 o g V p + / e n l 8 / O r V l 7 / P l 1 8 P W C h H e 3 d 3 7 i u K 9 x / t P n i 0 9 z V R 7 H i h u 2 P A H J O d f T j e z B B 3 b V D z k 8 e v p A / + 5 S d f H H 9 x 9 F O n L 9 6 c P T 1 + S q / j T z S h 6 E k M L / / 2 + C d f H r 9 6 T U H S S / p I f 3 3 8 + u z z F 0 d n j + / y z 8 d f v n x z d P o T j + / i 5 + P n X 3 7 3 6 P P T L y i q x G / 4 8 / c / / b 3 f u I / 4 r 8 f f P v v 8 2 z C u + I l P O B z 8 8 r t v / J b 4 Q z / 8 / Z + f v j h C G O H 9 y e + + k V f 1 V / 6 c W v l / P v 7 2 q 9 / H t O L f b C P 3 1 + O f 1 B Y / a T 6 B v r d / P P 7 2 6 f O X v / / x T x 6 f c Y z 4 x e v P f / 8 X H F K e f f n k O y + + O N o h F X T 8 6 p Q E X D / g U Z 9 8 8 d K 6 D z H C / + T p 7 / + T Z 7 / / l 0 9 + / 9 P v n L 4 6 O T s 5 + / L Z 2 Y v 3 n w b 0 Q Y R X A u o P Q 9 J h M r v f D D 3 + X 0 n a n 2 L i v H z z n q Q 9 f v X 7 E / t T E u L 1 z Q Q 9 + 3 l F 0 J 2 X X / 3 + T 5 5 + T j L / X i T d O f v 9 n 5 2 9 P i G i v j 9 B Q 0 X x 5 I 2 n K K C 4 2 K c J d I V R b h 1 9 o a 0 f C s 3 c H B w 5 F W g / M s r k 9 M V p a k G 9 6 S i U v f g k H b 0 + f a k v m U + C S d v 7 O Z g 1 S / y N c 3 a X / / 3 2 8 Y u n y G N y u k j / e P z 6 z f E b + v G G U n K / / 0 9 8 d f r q 9 w G C 3 l + P z 1 6 8 / O r N F 1 8 + P T 2 C x 2 H / k C T a 8 7 P X j P 3 J V 6 9 + r 5 / C L 6 9 f P Q U 8 U G l 7 d 2 d 7 j 2 i l H z 0 m N M 9 + k t t 8 9 R I S + P r 3 / 4 L + O f 7 8 1 E J 5 / d U X n K / 7 / V 9 9 + d 3 X 4 K D w A / f 9 y Z f P v / r i R d j E f P b 4 K y L v 7 3 9 8 8 u a M F C n e A 2 T / M 2 2 I j 1 / 8 / i f f J o b 8 / b 9 8 I T 3 Q 0 L s f + W 3 o z W 4 b / o j a v H 7 z 6 q s T + 9 I u 2 o Q f + W 3 4 p b C N w H n 9 b Z q 9 p 1 9 S I p S s L + j z 5 p j p 0 v n 4 W M k V f k x U l t a A u f v 7 G w 4 Z D n f C h v L e 3 s b 3 f u r N w U / p e 7 a h 6 e / 1 2 d P f / + z F 0 9 P f G 7 m G 3 m e m F W W J 8 e G z s 9 8 b h O x / a L B w b + 7 a D r v Q 9 m L Q g g 8 f g y a Y r B e f S z b 6 9 L u W J c 5 e k F 9 0 9 p R / f f 3 i y z e U D X 7 z + 7 C s H h M t f x + a t l d n C M b 8 P 9 E H 8 / L d V 0 S N 0 9 e k A I i R v 3 p O P 7 8 4 / r 1 / f 8 Z C f u G / f x / z 9 + / D b 0 h D 8 s C e P U M / r 3 7 i J w E f P x 6 L r E V C F h V C / k F u w S n b H f f X 7 / 9 G b c 3 Z i 2 f E C E + C E M p + 9 v j z 0 x d f v T h j p 3 E w M L R t H l P m + z n J 5 B d n b 9 J 3 T f F o W Z S f f d T W 6 / w j d M T C d v b l C 8 y L / f 3 x a + i Z s + M n z 0 9 P v n z x 5 v j s x S n p G / v r 7 y / K J g L t z e 9 N j s 5 3 T k / e 4 P 3 f n x 3 V 1 5 F m d 6 P w 7 7 5 6 / e r 3 f / 1 7 M + M T V X / y 7 C l / + q b z w Z v f / 4 z 0 G Z x o a Y 6 / i B W y R X 4 E 6 p 0 + P 4 X 8 / P 7 k R v N n j w M / m 9 o a n / n 3 0 Z f 4 M z J 1 p + a F s + U s f 4 e p l l 8 e / 2 R W r n u w 5 U N q E 0 K M d f D q l J j 8 1 e 9 / / P r 1 6 R d P n v 8 + m 7 t 5 c v r u e D Y r l q P 0 J / O 6 K a r l Z w 8 o V T T m / 0 b p y b p s 1 3 X + 2 T J f t 3 V W j t K X 6 0 l Z T H + v / P p N 9 T Z f f v Z w 7 9 P s 0 7 2 d g + n k / P 7 B J J t 8 H T x P n h O m m 5 G c V o t x k 6 3 G k 2 K c t + O M 4 r / r H + T 1 O A P i Y x r B W Z s v 3 u T v 2 t M y X + T L 9 r 2 w Y B E 3 s 7 0 Z j a c v 3 3 M m T n 9 v k o V b z D U N 4 S f O n u y c H B x / + u 3 n L 3 7 q 2 7 u f 7 9 4 7 / c k 3 X 5 7 d + 6 m f e q 8 O X 3 / 7 9 P T N 5 r 4 G o u f 3 6 u b p K f y u 3 / / 1 t 4 9 f 3 j y y h 0 / 3 H n z 1 U 7 u / 9 / O f e P J 7 f 3 F v / + n D 5 8 T Y b 3 7 v k 5 9 8 r y 5 f Q Q d v 7 u t 3 O / n d d h / h n / c C / P T s 9 c v n x 7 / P 7 w / N f H Z C a v / 5 m 9 N X m / m R V c p 7 g H 7 2 5 a s v j t 9 8 s z C h H n 5 / 1 Q 8 3 S M 8 v L N v D 3 + P d o k w v V c I / 2 h 3 v f J T m y 2 l F 8 n P x 2 U f r 9 n x 7 9 9 O P f o 9 f e N E e / s Y J m r / O 6 y I r i x / k n l S l B G L Z P C L t + t l H 8 7 Z d P b p 7 9 + r q a n x 1 b 1 z V F 5 S I 2 N m 9 + 3 t / 8 f z 1 d J 4 v s u 1 i S b m a 5 Z T U r 3 l r d v N b H w k C a Q o U 3 l y v c v x 9 U j G o F p / d N R + a R m d P 8 Z d 4 i N x A P j B f 8 / j N O x g K t w k + l f H e j Q 0 Y X 7 8 X K x 1 / 9 Y Z i 7 c 3 y 9 7 7 z f H L 8 E i b y v W H e 9 c 2 Q s X R i u j b b s T 3 T 1 c + C H d t 7 L 3 L + y I 6 9 D x b / L 7 F j P / U T r 3 / q 9 M v j 3 + f F 5 w 9 3 H + 7 v 7 b + 8 f / / 3 e f g T X 7 6 4 3 + v w / 2 t 2 7 M u f O H 3 2 / M G L r z 4 / e f j F T 3 6 1 9 + C L 0 5 O d n 3 y 1 + / r 5 e 3 V 5 G z t 2 D D t 2 / C M 7 9 v 8 r O / a T G a E y K f M N d o x i F A 5 h f n + X F b v J q J E G + 5 F N i 9 q 0 z 1 9 R E L 9 r + v i G j J k B + h 4 E / P l p x T 6 v i 9 l 7 d f + z a b 7 e H L / 6 / F T C + o E u d v t d v J + v 8 h 4 W 8 v j 3 3 v m 9 f u r p 2 f O D v Z 9 6 e n r 6 3 b 3 f 5 + B g / z u / 9 8 u 9 9 4 u H b m E h z 9 c k 8 P n 7 c e v 7 W c R n n z 7 7 4 v 6 z k 6 f 3 D u 4 9 O X 3 + 5 R d P f u / P z 3 7 i / t n B e 3 V 5 O 4 u 4 9 + h 3 + / x 3 + / T 9 v A i x V 5 t B / 9 7 v B f H 1 l 6 8 o H U Q 5 p B t E 5 P 2 g f v v s 9 N X x q 5 N v / z 4 / m 6 D Z 0 F L e n P K a p 9 + M C X 9 x / J N n n x / f q M n f E + N v 0 u C A A b 5 6 f v x N o v f 0 1 R l l N 5 9 + + d 0 X k n Z / 8 Z P f C K Z Y 9 3 m O t R 9 J 6 b / 5 6 t U p p e + / e P J N u X A 0 7 6 e k 4 U 9 O f / / f 6 / T 3 + U Y 5 7 O T 5 2 U u s 6 P z e m 4 E + + + r 5 8 9 d n P 3 X 6 t W D f Y D W / F u z j p 9 / 5 6 j U k 4 o w C U 1 l l / w b o T H + + o X T 0 1 / F u o t z 2 5 e 9 P S w u / / 1 N y k N + c / v 4 v v g J D f K N u O K 8 B n X z 5 h S w B 0 V K F G D L z y T f T h 1 m v w / L J c 8 q 9 v z / Y u / p r x P O 7 a / P z r 3 8 u F h H e G C w Z N a y Y + n / T c s j x c y y p P n 1 1 / P n v T w j Q L 1 + + p O H R M g l 3 x M L G v 8 h y 6 w 3 A S I y J k l i K p h X L L 4 5 P X n 3 p w W I k b w G E / j z B d J j R f H 1 0 v q C 1 M g v m 9 d e H o 1 L z + 3 / 3 y 1 e / 1 5 M v v / y 9 v s a g D G W + + w R 6 m b 5 6 8 f X R M W j 8 / i / J F 6 Y / n n 4 N f N 5 8 + x S + 4 H u / 9 / r N 7 / P 8 9 P f / 6 i U y m r 8 / d J 8 / j J 3 3 G s Y b 8 q x e k 9 r / Q D A / D h P 3 9 V / + 6 u u / / O L L 3 / + 7 r 4 5 9 c b k t F e 0 M d o Z + 2 / d Z L d I H T k g + g L s t M m c + I x 0 9 f f j k J 3 Z f v n n x 4 K e + + / L 3 e v g T b x 7 8 P m f f / f x s 5 9 7 p e w F / S a a L D N i H T b E C 4 T e + D r V I w c M x f n 3 2 4 n N i X g q e V B q / B q y v X p + S 9 L 6 h 1 e O f O i V f 6 E v S m x + g o C y k 5 w g B b 6 1 f 7 o Z a H T i R R W Q j h u V q m I T H d 7 u f P h Y q I g b c N L d e K 3 3 j z e / z 8 v T o u 1 X 9 d l J V b 0 0 D / v A x k n m i B o 5 I j r y / 0 O z z 0 6 P / B y + 0 2 o t E l Q I A < / A p p l i c a t i o n > 
</file>

<file path=customXml/itemProps1.xml><?xml version="1.0" encoding="utf-8"?>
<ds:datastoreItem xmlns:ds="http://schemas.openxmlformats.org/officeDocument/2006/customXml" ds:itemID="{151FB019-6EF5-47F5-A7CC-14C7BCD07584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Analítico de Ingresos </vt:lpstr>
      <vt:lpstr>fuente1</vt:lpstr>
      <vt:lpstr>'Analítico de Ingresos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 Estado Analítico de Ingresos Detallado - LDF</dc:title>
  <dc:creator>steel</dc:creator>
  <cp:lastModifiedBy>sfa</cp:lastModifiedBy>
  <cp:lastPrinted>2019-10-30T01:07:32Z</cp:lastPrinted>
  <dcterms:created xsi:type="dcterms:W3CDTF">2017-07-25T17:09:34Z</dcterms:created>
  <dcterms:modified xsi:type="dcterms:W3CDTF">2019-10-30T21:00:39Z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5. Estado Analítico de Ingresos 30092019.xlsx</vt:lpwstr>
  </property>
  <property fmtid="{D5CDD505-2E9C-101B-9397-08002B2CF9AE}" pid="3" name="BExAnalyzer_Activesheet">
    <vt:lpwstr>Analítico de Ingresos </vt:lpwstr>
  </property>
</Properties>
</file>